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 tabRatio="877" firstSheet="5" activeTab="5"/>
  </bookViews>
  <sheets>
    <sheet name="Հակակորուպցիոն 07.01" sheetId="42" r:id="rId1"/>
    <sheet name="ՀԱԿԱԿՈՌՈՒՊՑԻՈՆ 28.02" sheetId="43" r:id="rId2"/>
    <sheet name="ՀԱԿԱԿՈՌՈՒՊՑԻՈՆ 21.03" sheetId="44" r:id="rId3"/>
    <sheet name="ՀԱԿԱԿՈՌՈՒՊՑԻՈՆ 02.05" sheetId="45" r:id="rId4"/>
    <sheet name="ՀԱԿԱԿՈՌՈՒՊՑԻՈՆ 26.05" sheetId="46" r:id="rId5"/>
    <sheet name="04.01" sheetId="53" r:id="rId6"/>
  </sheets>
  <definedNames>
    <definedName name="_xlnm.Print_Area" localSheetId="5">'04.01'!$A$1:$M$178</definedName>
    <definedName name="_xlnm.Print_Area" localSheetId="0">'Հակակորուպցիոն 07.01'!$A$1:$J$178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" i="53" l="1"/>
  <c r="F73" i="53"/>
  <c r="F72" i="53"/>
  <c r="F71" i="53"/>
  <c r="F70" i="53"/>
  <c r="F69" i="53"/>
  <c r="F68" i="53"/>
  <c r="F67" i="53"/>
  <c r="F65" i="53"/>
  <c r="F64" i="53"/>
  <c r="F60" i="53"/>
  <c r="F59" i="53"/>
  <c r="F58" i="53"/>
  <c r="F57" i="53"/>
  <c r="F56" i="53"/>
  <c r="F55" i="53"/>
  <c r="F54" i="53"/>
  <c r="F51" i="53"/>
  <c r="F50" i="53"/>
  <c r="F45" i="53"/>
  <c r="J165" i="53" l="1"/>
  <c r="I165" i="53"/>
  <c r="H165" i="53"/>
  <c r="G165" i="53"/>
  <c r="F165" i="53"/>
  <c r="E165" i="53"/>
  <c r="D165" i="53"/>
  <c r="J163" i="53"/>
  <c r="I163" i="53"/>
  <c r="H163" i="53"/>
  <c r="G163" i="53"/>
  <c r="F163" i="53"/>
  <c r="E163" i="53"/>
  <c r="D163" i="53"/>
  <c r="J158" i="53"/>
  <c r="I158" i="53"/>
  <c r="I146" i="53" s="1"/>
  <c r="H158" i="53"/>
  <c r="G158" i="53"/>
  <c r="F158" i="53"/>
  <c r="E158" i="53"/>
  <c r="D158" i="53"/>
  <c r="J147" i="53"/>
  <c r="J146" i="53" s="1"/>
  <c r="I147" i="53"/>
  <c r="H147" i="53"/>
  <c r="H146" i="53" s="1"/>
  <c r="G147" i="53"/>
  <c r="F147" i="53"/>
  <c r="F146" i="53" s="1"/>
  <c r="E147" i="53"/>
  <c r="D147" i="53"/>
  <c r="D146" i="53" s="1"/>
  <c r="J144" i="53"/>
  <c r="I144" i="53"/>
  <c r="H144" i="53"/>
  <c r="G144" i="53"/>
  <c r="F144" i="53"/>
  <c r="E144" i="53"/>
  <c r="D144" i="53"/>
  <c r="J142" i="53"/>
  <c r="I142" i="53"/>
  <c r="H142" i="53"/>
  <c r="G142" i="53"/>
  <c r="F142" i="53"/>
  <c r="E142" i="53"/>
  <c r="D142" i="53"/>
  <c r="J140" i="53"/>
  <c r="I140" i="53"/>
  <c r="H140" i="53"/>
  <c r="G140" i="53"/>
  <c r="F140" i="53"/>
  <c r="E140" i="53"/>
  <c r="D140" i="53"/>
  <c r="J137" i="53"/>
  <c r="I137" i="53"/>
  <c r="H137" i="53"/>
  <c r="G137" i="53"/>
  <c r="F137" i="53"/>
  <c r="E137" i="53"/>
  <c r="D137" i="53"/>
  <c r="J135" i="53"/>
  <c r="I135" i="53"/>
  <c r="H135" i="53"/>
  <c r="G135" i="53"/>
  <c r="G126" i="53" s="1"/>
  <c r="F135" i="53"/>
  <c r="E135" i="53"/>
  <c r="D135" i="53"/>
  <c r="J133" i="53"/>
  <c r="J130" i="53" s="1"/>
  <c r="I130" i="53"/>
  <c r="H130" i="53"/>
  <c r="G130" i="53"/>
  <c r="F130" i="53"/>
  <c r="E130" i="53"/>
  <c r="D130" i="53"/>
  <c r="J127" i="53"/>
  <c r="I127" i="53"/>
  <c r="H127" i="53"/>
  <c r="G127" i="53"/>
  <c r="F127" i="53"/>
  <c r="E127" i="53"/>
  <c r="D127" i="53"/>
  <c r="J125" i="53"/>
  <c r="J116" i="53" s="1"/>
  <c r="I116" i="53"/>
  <c r="I112" i="53" s="1"/>
  <c r="H116" i="53"/>
  <c r="H112" i="53" s="1"/>
  <c r="G116" i="53"/>
  <c r="G112" i="53" s="1"/>
  <c r="F116" i="53"/>
  <c r="F112" i="53" s="1"/>
  <c r="E116" i="53"/>
  <c r="D116" i="53"/>
  <c r="J113" i="53"/>
  <c r="I113" i="53"/>
  <c r="H113" i="53"/>
  <c r="G113" i="53"/>
  <c r="F113" i="53"/>
  <c r="E113" i="53"/>
  <c r="E112" i="53" s="1"/>
  <c r="D113" i="53"/>
  <c r="J105" i="53"/>
  <c r="I105" i="53"/>
  <c r="H105" i="53"/>
  <c r="G105" i="53"/>
  <c r="F105" i="53"/>
  <c r="F89" i="53" s="1"/>
  <c r="E105" i="53"/>
  <c r="D105" i="53"/>
  <c r="J96" i="53"/>
  <c r="I96" i="53"/>
  <c r="H96" i="53"/>
  <c r="G96" i="53"/>
  <c r="G89" i="53" s="1"/>
  <c r="F96" i="53"/>
  <c r="E96" i="53"/>
  <c r="D96" i="53"/>
  <c r="J93" i="53"/>
  <c r="I93" i="53"/>
  <c r="H93" i="53"/>
  <c r="G93" i="53"/>
  <c r="F93" i="53"/>
  <c r="E93" i="53"/>
  <c r="D93" i="53"/>
  <c r="J90" i="53"/>
  <c r="J89" i="53" s="1"/>
  <c r="I90" i="53"/>
  <c r="I89" i="53" s="1"/>
  <c r="H90" i="53"/>
  <c r="G90" i="53"/>
  <c r="F90" i="53"/>
  <c r="E90" i="53"/>
  <c r="E89" i="53" s="1"/>
  <c r="D90" i="53"/>
  <c r="D89" i="53" s="1"/>
  <c r="J84" i="53"/>
  <c r="I84" i="53"/>
  <c r="H84" i="53"/>
  <c r="G84" i="53"/>
  <c r="F84" i="53"/>
  <c r="E84" i="53"/>
  <c r="D84" i="53"/>
  <c r="J75" i="53"/>
  <c r="I75" i="53"/>
  <c r="H75" i="53"/>
  <c r="G75" i="53"/>
  <c r="F75" i="53"/>
  <c r="E75" i="53"/>
  <c r="D75" i="53"/>
  <c r="J74" i="53"/>
  <c r="J73" i="53"/>
  <c r="J72" i="53"/>
  <c r="J71" i="53"/>
  <c r="J70" i="53"/>
  <c r="J69" i="53"/>
  <c r="J68" i="53"/>
  <c r="J67" i="53"/>
  <c r="I66" i="53"/>
  <c r="H66" i="53"/>
  <c r="G66" i="53"/>
  <c r="F66" i="53"/>
  <c r="E66" i="53"/>
  <c r="D66" i="53"/>
  <c r="J65" i="53"/>
  <c r="J64" i="53"/>
  <c r="I63" i="53"/>
  <c r="H63" i="53"/>
  <c r="G63" i="53"/>
  <c r="F63" i="53"/>
  <c r="E63" i="53"/>
  <c r="D63" i="53"/>
  <c r="F61" i="53"/>
  <c r="I61" i="53"/>
  <c r="H61" i="53"/>
  <c r="G61" i="53"/>
  <c r="E61" i="53"/>
  <c r="D61" i="53"/>
  <c r="J60" i="53"/>
  <c r="J59" i="53"/>
  <c r="J58" i="53"/>
  <c r="J57" i="53"/>
  <c r="J56" i="53"/>
  <c r="J55" i="53"/>
  <c r="J54" i="53"/>
  <c r="F52" i="53"/>
  <c r="I52" i="53"/>
  <c r="H52" i="53"/>
  <c r="G52" i="53"/>
  <c r="E52" i="53"/>
  <c r="D52" i="53"/>
  <c r="J51" i="53"/>
  <c r="J50" i="53"/>
  <c r="F48" i="53"/>
  <c r="I48" i="53"/>
  <c r="H48" i="53"/>
  <c r="G48" i="53"/>
  <c r="E48" i="53"/>
  <c r="D48" i="53"/>
  <c r="J45" i="53"/>
  <c r="J44" i="53"/>
  <c r="J43" i="53"/>
  <c r="H40" i="53"/>
  <c r="G40" i="53"/>
  <c r="J42" i="53"/>
  <c r="I40" i="53"/>
  <c r="E40" i="53"/>
  <c r="D40" i="53"/>
  <c r="J34" i="53"/>
  <c r="J33" i="53"/>
  <c r="I31" i="53"/>
  <c r="I30" i="53" s="1"/>
  <c r="H31" i="53"/>
  <c r="H30" i="53" s="1"/>
  <c r="G31" i="53"/>
  <c r="G30" i="53" s="1"/>
  <c r="E31" i="53"/>
  <c r="E30" i="53" s="1"/>
  <c r="D31" i="53"/>
  <c r="D30" i="53" s="1"/>
  <c r="J66" i="53" l="1"/>
  <c r="J63" i="53"/>
  <c r="J40" i="53"/>
  <c r="H126" i="53"/>
  <c r="F126" i="53"/>
  <c r="D112" i="53"/>
  <c r="I39" i="53"/>
  <c r="H39" i="53"/>
  <c r="H29" i="53" s="1"/>
  <c r="H170" i="53" s="1"/>
  <c r="F31" i="53"/>
  <c r="F30" i="53" s="1"/>
  <c r="H89" i="53"/>
  <c r="J62" i="53"/>
  <c r="J61" i="53" s="1"/>
  <c r="D126" i="53"/>
  <c r="J112" i="53"/>
  <c r="E126" i="53"/>
  <c r="J126" i="53"/>
  <c r="D39" i="53"/>
  <c r="D29" i="53" s="1"/>
  <c r="D170" i="53" s="1"/>
  <c r="E146" i="53"/>
  <c r="E39" i="53"/>
  <c r="E29" i="53" s="1"/>
  <c r="E170" i="53" s="1"/>
  <c r="G39" i="53"/>
  <c r="G29" i="53" s="1"/>
  <c r="I126" i="53"/>
  <c r="G146" i="53"/>
  <c r="J32" i="53"/>
  <c r="J31" i="53" s="1"/>
  <c r="J30" i="53" s="1"/>
  <c r="F40" i="53"/>
  <c r="F39" i="53" s="1"/>
  <c r="J49" i="53"/>
  <c r="J48" i="53" s="1"/>
  <c r="J53" i="53"/>
  <c r="J52" i="53" s="1"/>
  <c r="I29" i="53" l="1"/>
  <c r="I170" i="53" s="1"/>
  <c r="G170" i="53"/>
  <c r="F29" i="53"/>
  <c r="F170" i="53" s="1"/>
  <c r="J39" i="53"/>
  <c r="J29" i="53" s="1"/>
  <c r="J170" i="53" s="1"/>
  <c r="I33" i="46" l="1"/>
  <c r="I32" i="46" s="1"/>
  <c r="I31" i="46" s="1"/>
  <c r="H33" i="46"/>
  <c r="H32" i="46" s="1"/>
  <c r="H31" i="46" s="1"/>
  <c r="H30" i="46" s="1"/>
  <c r="G33" i="46"/>
  <c r="G32" i="46" s="1"/>
  <c r="G31" i="46" s="1"/>
  <c r="J166" i="46"/>
  <c r="I166" i="46"/>
  <c r="H166" i="46"/>
  <c r="G166" i="46"/>
  <c r="F166" i="46"/>
  <c r="E166" i="46"/>
  <c r="D166" i="46"/>
  <c r="J164" i="46"/>
  <c r="I164" i="46"/>
  <c r="H164" i="46"/>
  <c r="G164" i="46"/>
  <c r="F164" i="46"/>
  <c r="E164" i="46"/>
  <c r="D164" i="46"/>
  <c r="J159" i="46"/>
  <c r="I159" i="46"/>
  <c r="H159" i="46"/>
  <c r="G159" i="46"/>
  <c r="F159" i="46"/>
  <c r="E159" i="46"/>
  <c r="D159" i="46"/>
  <c r="J148" i="46"/>
  <c r="I148" i="46"/>
  <c r="H148" i="46"/>
  <c r="G148" i="46"/>
  <c r="G147" i="46" s="1"/>
  <c r="F148" i="46"/>
  <c r="F147" i="46" s="1"/>
  <c r="E148" i="46"/>
  <c r="E147" i="46" s="1"/>
  <c r="D148" i="46"/>
  <c r="D147" i="46" s="1"/>
  <c r="J147" i="46"/>
  <c r="I147" i="46"/>
  <c r="H147" i="46"/>
  <c r="J145" i="46"/>
  <c r="I145" i="46"/>
  <c r="H145" i="46"/>
  <c r="G145" i="46"/>
  <c r="F145" i="46"/>
  <c r="E145" i="46"/>
  <c r="D145" i="46"/>
  <c r="J143" i="46"/>
  <c r="I143" i="46"/>
  <c r="H143" i="46"/>
  <c r="G143" i="46"/>
  <c r="F143" i="46"/>
  <c r="E143" i="46"/>
  <c r="D143" i="46"/>
  <c r="J141" i="46"/>
  <c r="I141" i="46"/>
  <c r="H141" i="46"/>
  <c r="G141" i="46"/>
  <c r="F141" i="46"/>
  <c r="E141" i="46"/>
  <c r="D141" i="46"/>
  <c r="J138" i="46"/>
  <c r="I138" i="46"/>
  <c r="H138" i="46"/>
  <c r="G138" i="46"/>
  <c r="F138" i="46"/>
  <c r="E138" i="46"/>
  <c r="D138" i="46"/>
  <c r="J136" i="46"/>
  <c r="I136" i="46"/>
  <c r="H136" i="46"/>
  <c r="H127" i="46" s="1"/>
  <c r="G136" i="46"/>
  <c r="G127" i="46" s="1"/>
  <c r="F136" i="46"/>
  <c r="E136" i="46"/>
  <c r="D136" i="46"/>
  <c r="J134" i="46"/>
  <c r="J131" i="46"/>
  <c r="I131" i="46"/>
  <c r="I127" i="46" s="1"/>
  <c r="H131" i="46"/>
  <c r="G131" i="46"/>
  <c r="F131" i="46"/>
  <c r="E131" i="46"/>
  <c r="D131" i="46"/>
  <c r="J128" i="46"/>
  <c r="J127" i="46" s="1"/>
  <c r="I128" i="46"/>
  <c r="H128" i="46"/>
  <c r="G128" i="46"/>
  <c r="F128" i="46"/>
  <c r="E128" i="46"/>
  <c r="D128" i="46"/>
  <c r="D127" i="46" s="1"/>
  <c r="F127" i="46"/>
  <c r="E127" i="46"/>
  <c r="J126" i="46"/>
  <c r="J117" i="46" s="1"/>
  <c r="I117" i="46"/>
  <c r="H117" i="46"/>
  <c r="G117" i="46"/>
  <c r="G113" i="46" s="1"/>
  <c r="F117" i="46"/>
  <c r="E117" i="46"/>
  <c r="D117" i="46"/>
  <c r="J114" i="46"/>
  <c r="I114" i="46"/>
  <c r="I113" i="46" s="1"/>
  <c r="H114" i="46"/>
  <c r="H113" i="46" s="1"/>
  <c r="G114" i="46"/>
  <c r="F114" i="46"/>
  <c r="E114" i="46"/>
  <c r="D114" i="46"/>
  <c r="F113" i="46"/>
  <c r="E113" i="46"/>
  <c r="D113" i="46"/>
  <c r="J106" i="46"/>
  <c r="I106" i="46"/>
  <c r="H106" i="46"/>
  <c r="G106" i="46"/>
  <c r="F106" i="46"/>
  <c r="E106" i="46"/>
  <c r="D106" i="46"/>
  <c r="J97" i="46"/>
  <c r="I97" i="46"/>
  <c r="H97" i="46"/>
  <c r="G97" i="46"/>
  <c r="F97" i="46"/>
  <c r="F90" i="46" s="1"/>
  <c r="E97" i="46"/>
  <c r="E90" i="46" s="1"/>
  <c r="D97" i="46"/>
  <c r="J94" i="46"/>
  <c r="I94" i="46"/>
  <c r="H94" i="46"/>
  <c r="G94" i="46"/>
  <c r="F94" i="46"/>
  <c r="E94" i="46"/>
  <c r="D94" i="46"/>
  <c r="J91" i="46"/>
  <c r="J90" i="46" s="1"/>
  <c r="I91" i="46"/>
  <c r="I90" i="46" s="1"/>
  <c r="H91" i="46"/>
  <c r="H90" i="46" s="1"/>
  <c r="G91" i="46"/>
  <c r="G90" i="46" s="1"/>
  <c r="F91" i="46"/>
  <c r="E91" i="46"/>
  <c r="D91" i="46"/>
  <c r="D90" i="46"/>
  <c r="J85" i="46"/>
  <c r="I85" i="46"/>
  <c r="H85" i="46"/>
  <c r="G85" i="46"/>
  <c r="F85" i="46"/>
  <c r="E85" i="46"/>
  <c r="D85" i="46"/>
  <c r="J76" i="46"/>
  <c r="I76" i="46"/>
  <c r="H76" i="46"/>
  <c r="G76" i="46"/>
  <c r="F76" i="46"/>
  <c r="E76" i="46"/>
  <c r="D76" i="46"/>
  <c r="J75" i="46"/>
  <c r="J74" i="46"/>
  <c r="J73" i="46"/>
  <c r="J72" i="46"/>
  <c r="J71" i="46"/>
  <c r="J70" i="46"/>
  <c r="J69" i="46"/>
  <c r="J68" i="46"/>
  <c r="J67" i="46"/>
  <c r="I67" i="46"/>
  <c r="H67" i="46"/>
  <c r="G67" i="46"/>
  <c r="F67" i="46"/>
  <c r="E67" i="46"/>
  <c r="D67" i="46"/>
  <c r="J66" i="46"/>
  <c r="J65" i="46"/>
  <c r="J64" i="46"/>
  <c r="I64" i="46"/>
  <c r="H64" i="46"/>
  <c r="G64" i="46"/>
  <c r="F64" i="46"/>
  <c r="E64" i="46"/>
  <c r="D64" i="46"/>
  <c r="J63" i="46"/>
  <c r="J62" i="46"/>
  <c r="I62" i="46"/>
  <c r="H62" i="46"/>
  <c r="G62" i="46"/>
  <c r="F62" i="46"/>
  <c r="E62" i="46"/>
  <c r="D62" i="46"/>
  <c r="J61" i="46"/>
  <c r="J60" i="46"/>
  <c r="J59" i="46"/>
  <c r="J58" i="46"/>
  <c r="J53" i="46" s="1"/>
  <c r="J57" i="46"/>
  <c r="J56" i="46"/>
  <c r="J55" i="46"/>
  <c r="J54" i="46"/>
  <c r="I53" i="46"/>
  <c r="H53" i="46"/>
  <c r="G53" i="46"/>
  <c r="F53" i="46"/>
  <c r="E53" i="46"/>
  <c r="E40" i="46" s="1"/>
  <c r="D53" i="46"/>
  <c r="D40" i="46" s="1"/>
  <c r="J52" i="46"/>
  <c r="F52" i="46"/>
  <c r="J51" i="46"/>
  <c r="J50" i="46"/>
  <c r="J49" i="46" s="1"/>
  <c r="I49" i="46"/>
  <c r="H49" i="46"/>
  <c r="G49" i="46"/>
  <c r="F49" i="46"/>
  <c r="F40" i="46" s="1"/>
  <c r="E49" i="46"/>
  <c r="D49" i="46"/>
  <c r="J46" i="46"/>
  <c r="J45" i="46"/>
  <c r="J41" i="46" s="1"/>
  <c r="J40" i="46" s="1"/>
  <c r="I45" i="46"/>
  <c r="H45" i="46"/>
  <c r="G45" i="46"/>
  <c r="J44" i="46"/>
  <c r="J43" i="46"/>
  <c r="I43" i="46"/>
  <c r="H43" i="46"/>
  <c r="G43" i="46"/>
  <c r="I41" i="46"/>
  <c r="I40" i="46" s="1"/>
  <c r="H41" i="46"/>
  <c r="H40" i="46" s="1"/>
  <c r="G41" i="46"/>
  <c r="G40" i="46" s="1"/>
  <c r="F41" i="46"/>
  <c r="E41" i="46"/>
  <c r="D41" i="46"/>
  <c r="J35" i="46"/>
  <c r="J34" i="46"/>
  <c r="J32" i="46" s="1"/>
  <c r="J31" i="46" s="1"/>
  <c r="J33" i="46"/>
  <c r="F32" i="46"/>
  <c r="F31" i="46" s="1"/>
  <c r="E32" i="46"/>
  <c r="E31" i="46" s="1"/>
  <c r="D32" i="46"/>
  <c r="D31" i="46" s="1"/>
  <c r="D171" i="46" l="1"/>
  <c r="J30" i="46"/>
  <c r="J171" i="46" s="1"/>
  <c r="E171" i="46"/>
  <c r="F171" i="46"/>
  <c r="D30" i="46"/>
  <c r="E30" i="46"/>
  <c r="F30" i="46"/>
  <c r="G30" i="46"/>
  <c r="G171" i="46" s="1"/>
  <c r="J113" i="46"/>
  <c r="H171" i="46"/>
  <c r="I30" i="46"/>
  <c r="I171" i="46" s="1"/>
  <c r="I33" i="45"/>
  <c r="H33" i="45"/>
  <c r="J166" i="45" l="1"/>
  <c r="I166" i="45"/>
  <c r="H166" i="45"/>
  <c r="G166" i="45"/>
  <c r="F166" i="45"/>
  <c r="E166" i="45"/>
  <c r="D166" i="45"/>
  <c r="J164" i="45"/>
  <c r="J147" i="45" s="1"/>
  <c r="I164" i="45"/>
  <c r="H164" i="45"/>
  <c r="G164" i="45"/>
  <c r="F164" i="45"/>
  <c r="E164" i="45"/>
  <c r="D164" i="45"/>
  <c r="J159" i="45"/>
  <c r="I159" i="45"/>
  <c r="H159" i="45"/>
  <c r="G159" i="45"/>
  <c r="F159" i="45"/>
  <c r="E159" i="45"/>
  <c r="D159" i="45"/>
  <c r="J148" i="45"/>
  <c r="I148" i="45"/>
  <c r="H148" i="45"/>
  <c r="G148" i="45"/>
  <c r="F148" i="45"/>
  <c r="F147" i="45" s="1"/>
  <c r="E148" i="45"/>
  <c r="E147" i="45" s="1"/>
  <c r="D148" i="45"/>
  <c r="D147" i="45" s="1"/>
  <c r="I147" i="45"/>
  <c r="H147" i="45"/>
  <c r="G147" i="45"/>
  <c r="J145" i="45"/>
  <c r="I145" i="45"/>
  <c r="H145" i="45"/>
  <c r="G145" i="45"/>
  <c r="F145" i="45"/>
  <c r="E145" i="45"/>
  <c r="D145" i="45"/>
  <c r="J143" i="45"/>
  <c r="I143" i="45"/>
  <c r="H143" i="45"/>
  <c r="G143" i="45"/>
  <c r="F143" i="45"/>
  <c r="E143" i="45"/>
  <c r="D143" i="45"/>
  <c r="J141" i="45"/>
  <c r="I141" i="45"/>
  <c r="H141" i="45"/>
  <c r="G141" i="45"/>
  <c r="F141" i="45"/>
  <c r="E141" i="45"/>
  <c r="D141" i="45"/>
  <c r="J138" i="45"/>
  <c r="I138" i="45"/>
  <c r="H138" i="45"/>
  <c r="G138" i="45"/>
  <c r="F138" i="45"/>
  <c r="E138" i="45"/>
  <c r="D138" i="45"/>
  <c r="J136" i="45"/>
  <c r="I136" i="45"/>
  <c r="H136" i="45"/>
  <c r="G136" i="45"/>
  <c r="G127" i="45" s="1"/>
  <c r="F136" i="45"/>
  <c r="F127" i="45" s="1"/>
  <c r="E136" i="45"/>
  <c r="D136" i="45"/>
  <c r="J134" i="45"/>
  <c r="J131" i="45"/>
  <c r="I131" i="45"/>
  <c r="H131" i="45"/>
  <c r="H127" i="45" s="1"/>
  <c r="G131" i="45"/>
  <c r="F131" i="45"/>
  <c r="E131" i="45"/>
  <c r="D131" i="45"/>
  <c r="J128" i="45"/>
  <c r="J127" i="45" s="1"/>
  <c r="I128" i="45"/>
  <c r="I127" i="45" s="1"/>
  <c r="H128" i="45"/>
  <c r="G128" i="45"/>
  <c r="F128" i="45"/>
  <c r="E128" i="45"/>
  <c r="D128" i="45"/>
  <c r="E127" i="45"/>
  <c r="D127" i="45"/>
  <c r="J126" i="45"/>
  <c r="J117" i="45"/>
  <c r="I117" i="45"/>
  <c r="H117" i="45"/>
  <c r="G117" i="45"/>
  <c r="F117" i="45"/>
  <c r="F113" i="45" s="1"/>
  <c r="E117" i="45"/>
  <c r="D117" i="45"/>
  <c r="J114" i="45"/>
  <c r="J113" i="45" s="1"/>
  <c r="I114" i="45"/>
  <c r="I113" i="45" s="1"/>
  <c r="H114" i="45"/>
  <c r="H113" i="45" s="1"/>
  <c r="G114" i="45"/>
  <c r="G113" i="45" s="1"/>
  <c r="F114" i="45"/>
  <c r="E114" i="45"/>
  <c r="D114" i="45"/>
  <c r="E113" i="45"/>
  <c r="D113" i="45"/>
  <c r="J106" i="45"/>
  <c r="I106" i="45"/>
  <c r="H106" i="45"/>
  <c r="G106" i="45"/>
  <c r="F106" i="45"/>
  <c r="E106" i="45"/>
  <c r="D106" i="45"/>
  <c r="J97" i="45"/>
  <c r="I97" i="45"/>
  <c r="H97" i="45"/>
  <c r="G97" i="45"/>
  <c r="F97" i="45"/>
  <c r="E97" i="45"/>
  <c r="D97" i="45"/>
  <c r="D90" i="45" s="1"/>
  <c r="J94" i="45"/>
  <c r="I94" i="45"/>
  <c r="H94" i="45"/>
  <c r="G94" i="45"/>
  <c r="F94" i="45"/>
  <c r="E94" i="45"/>
  <c r="E90" i="45" s="1"/>
  <c r="D94" i="45"/>
  <c r="J91" i="45"/>
  <c r="J90" i="45" s="1"/>
  <c r="I91" i="45"/>
  <c r="I90" i="45" s="1"/>
  <c r="H91" i="45"/>
  <c r="H90" i="45" s="1"/>
  <c r="G91" i="45"/>
  <c r="G90" i="45" s="1"/>
  <c r="F91" i="45"/>
  <c r="F90" i="45" s="1"/>
  <c r="E91" i="45"/>
  <c r="D91" i="45"/>
  <c r="J85" i="45"/>
  <c r="I85" i="45"/>
  <c r="H85" i="45"/>
  <c r="G85" i="45"/>
  <c r="F85" i="45"/>
  <c r="E85" i="45"/>
  <c r="D85" i="45"/>
  <c r="J76" i="45"/>
  <c r="I76" i="45"/>
  <c r="H76" i="45"/>
  <c r="G76" i="45"/>
  <c r="F76" i="45"/>
  <c r="E76" i="45"/>
  <c r="D76" i="45"/>
  <c r="J75" i="45"/>
  <c r="J74" i="45"/>
  <c r="J73" i="45"/>
  <c r="J72" i="45"/>
  <c r="J71" i="45"/>
  <c r="J70" i="45"/>
  <c r="J69" i="45"/>
  <c r="J68" i="45"/>
  <c r="J67" i="45" s="1"/>
  <c r="I67" i="45"/>
  <c r="H67" i="45"/>
  <c r="G67" i="45"/>
  <c r="F67" i="45"/>
  <c r="E67" i="45"/>
  <c r="D67" i="45"/>
  <c r="J66" i="45"/>
  <c r="J65" i="45"/>
  <c r="J64" i="45"/>
  <c r="I64" i="45"/>
  <c r="H64" i="45"/>
  <c r="G64" i="45"/>
  <c r="F64" i="45"/>
  <c r="E64" i="45"/>
  <c r="D64" i="45"/>
  <c r="J63" i="45"/>
  <c r="J62" i="45" s="1"/>
  <c r="I62" i="45"/>
  <c r="H62" i="45"/>
  <c r="G62" i="45"/>
  <c r="F62" i="45"/>
  <c r="E62" i="45"/>
  <c r="D62" i="45"/>
  <c r="J61" i="45"/>
  <c r="J60" i="45"/>
  <c r="J59" i="45"/>
  <c r="J58" i="45"/>
  <c r="J57" i="45"/>
  <c r="J53" i="45" s="1"/>
  <c r="J56" i="45"/>
  <c r="J55" i="45"/>
  <c r="J54" i="45"/>
  <c r="I53" i="45"/>
  <c r="H53" i="45"/>
  <c r="G53" i="45"/>
  <c r="F53" i="45"/>
  <c r="E53" i="45"/>
  <c r="E40" i="45" s="1"/>
  <c r="D53" i="45"/>
  <c r="D40" i="45" s="1"/>
  <c r="F52" i="45"/>
  <c r="F49" i="45" s="1"/>
  <c r="J51" i="45"/>
  <c r="J50" i="45"/>
  <c r="I49" i="45"/>
  <c r="H49" i="45"/>
  <c r="G49" i="45"/>
  <c r="E49" i="45"/>
  <c r="D49" i="45"/>
  <c r="J46" i="45"/>
  <c r="J45" i="45"/>
  <c r="J41" i="45" s="1"/>
  <c r="I45" i="45"/>
  <c r="I41" i="45" s="1"/>
  <c r="I40" i="45" s="1"/>
  <c r="H45" i="45"/>
  <c r="G45" i="45"/>
  <c r="J44" i="45"/>
  <c r="J43" i="45"/>
  <c r="I43" i="45"/>
  <c r="H43" i="45"/>
  <c r="G43" i="45"/>
  <c r="H41" i="45"/>
  <c r="H40" i="45" s="1"/>
  <c r="G41" i="45"/>
  <c r="G40" i="45" s="1"/>
  <c r="F41" i="45"/>
  <c r="F40" i="45" s="1"/>
  <c r="E41" i="45"/>
  <c r="D41" i="45"/>
  <c r="J35" i="45"/>
  <c r="J34" i="45"/>
  <c r="J33" i="45"/>
  <c r="J32" i="45" s="1"/>
  <c r="J31" i="45" s="1"/>
  <c r="G33" i="45"/>
  <c r="I32" i="45"/>
  <c r="I31" i="45" s="1"/>
  <c r="H32" i="45"/>
  <c r="H31" i="45" s="1"/>
  <c r="G32" i="45"/>
  <c r="G31" i="45" s="1"/>
  <c r="F32" i="45"/>
  <c r="F31" i="45" s="1"/>
  <c r="E32" i="45"/>
  <c r="E31" i="45" s="1"/>
  <c r="E30" i="45" s="1"/>
  <c r="D32" i="45"/>
  <c r="D31" i="45" s="1"/>
  <c r="E171" i="45" l="1"/>
  <c r="F30" i="45"/>
  <c r="F171" i="45" s="1"/>
  <c r="G30" i="45"/>
  <c r="G171" i="45" s="1"/>
  <c r="J49" i="45"/>
  <c r="J40" i="45" s="1"/>
  <c r="J30" i="45" s="1"/>
  <c r="J171" i="45" s="1"/>
  <c r="H30" i="45"/>
  <c r="H171" i="45" s="1"/>
  <c r="I30" i="45"/>
  <c r="I171" i="45" s="1"/>
  <c r="D30" i="45"/>
  <c r="D171" i="45"/>
  <c r="J52" i="45"/>
  <c r="H33" i="44"/>
  <c r="G33" i="44"/>
  <c r="H32" i="44" l="1"/>
  <c r="H31" i="44" s="1"/>
  <c r="G32" i="44"/>
  <c r="G31" i="44" s="1"/>
  <c r="J166" i="44"/>
  <c r="I166" i="44"/>
  <c r="I147" i="44" s="1"/>
  <c r="H166" i="44"/>
  <c r="G166" i="44"/>
  <c r="F166" i="44"/>
  <c r="E166" i="44"/>
  <c r="D166" i="44"/>
  <c r="J164" i="44"/>
  <c r="J147" i="44" s="1"/>
  <c r="I164" i="44"/>
  <c r="H164" i="44"/>
  <c r="G164" i="44"/>
  <c r="F164" i="44"/>
  <c r="E164" i="44"/>
  <c r="D164" i="44"/>
  <c r="J159" i="44"/>
  <c r="I159" i="44"/>
  <c r="H159" i="44"/>
  <c r="G159" i="44"/>
  <c r="F159" i="44"/>
  <c r="E159" i="44"/>
  <c r="D159" i="44"/>
  <c r="J148" i="44"/>
  <c r="I148" i="44"/>
  <c r="H148" i="44"/>
  <c r="G148" i="44"/>
  <c r="F148" i="44"/>
  <c r="F147" i="44" s="1"/>
  <c r="E148" i="44"/>
  <c r="E147" i="44" s="1"/>
  <c r="D148" i="44"/>
  <c r="D147" i="44" s="1"/>
  <c r="H147" i="44"/>
  <c r="G147" i="44"/>
  <c r="J145" i="44"/>
  <c r="I145" i="44"/>
  <c r="H145" i="44"/>
  <c r="G145" i="44"/>
  <c r="F145" i="44"/>
  <c r="E145" i="44"/>
  <c r="D145" i="44"/>
  <c r="J143" i="44"/>
  <c r="I143" i="44"/>
  <c r="H143" i="44"/>
  <c r="G143" i="44"/>
  <c r="F143" i="44"/>
  <c r="E143" i="44"/>
  <c r="D143" i="44"/>
  <c r="J141" i="44"/>
  <c r="I141" i="44"/>
  <c r="H141" i="44"/>
  <c r="G141" i="44"/>
  <c r="F141" i="44"/>
  <c r="E141" i="44"/>
  <c r="D141" i="44"/>
  <c r="D127" i="44" s="1"/>
  <c r="J138" i="44"/>
  <c r="I138" i="44"/>
  <c r="H138" i="44"/>
  <c r="G138" i="44"/>
  <c r="F138" i="44"/>
  <c r="E138" i="44"/>
  <c r="D138" i="44"/>
  <c r="J136" i="44"/>
  <c r="I136" i="44"/>
  <c r="H136" i="44"/>
  <c r="G136" i="44"/>
  <c r="G127" i="44" s="1"/>
  <c r="F136" i="44"/>
  <c r="F127" i="44" s="1"/>
  <c r="E136" i="44"/>
  <c r="D136" i="44"/>
  <c r="J134" i="44"/>
  <c r="J131" i="44"/>
  <c r="I131" i="44"/>
  <c r="H131" i="44"/>
  <c r="H127" i="44" s="1"/>
  <c r="G131" i="44"/>
  <c r="F131" i="44"/>
  <c r="E131" i="44"/>
  <c r="D131" i="44"/>
  <c r="J128" i="44"/>
  <c r="J127" i="44" s="1"/>
  <c r="I128" i="44"/>
  <c r="I127" i="44" s="1"/>
  <c r="H128" i="44"/>
  <c r="G128" i="44"/>
  <c r="F128" i="44"/>
  <c r="E128" i="44"/>
  <c r="D128" i="44"/>
  <c r="E127" i="44"/>
  <c r="J126" i="44"/>
  <c r="J117" i="44"/>
  <c r="I117" i="44"/>
  <c r="H117" i="44"/>
  <c r="G117" i="44"/>
  <c r="F117" i="44"/>
  <c r="F113" i="44" s="1"/>
  <c r="E117" i="44"/>
  <c r="D117" i="44"/>
  <c r="J114" i="44"/>
  <c r="J113" i="44" s="1"/>
  <c r="I114" i="44"/>
  <c r="I113" i="44" s="1"/>
  <c r="H114" i="44"/>
  <c r="H113" i="44" s="1"/>
  <c r="G114" i="44"/>
  <c r="G113" i="44" s="1"/>
  <c r="F114" i="44"/>
  <c r="E114" i="44"/>
  <c r="D114" i="44"/>
  <c r="E113" i="44"/>
  <c r="D113" i="44"/>
  <c r="J106" i="44"/>
  <c r="I106" i="44"/>
  <c r="H106" i="44"/>
  <c r="G106" i="44"/>
  <c r="F106" i="44"/>
  <c r="E106" i="44"/>
  <c r="D106" i="44"/>
  <c r="J97" i="44"/>
  <c r="I97" i="44"/>
  <c r="H97" i="44"/>
  <c r="G97" i="44"/>
  <c r="F97" i="44"/>
  <c r="E97" i="44"/>
  <c r="D97" i="44"/>
  <c r="D90" i="44" s="1"/>
  <c r="J94" i="44"/>
  <c r="I94" i="44"/>
  <c r="H94" i="44"/>
  <c r="G94" i="44"/>
  <c r="F94" i="44"/>
  <c r="E94" i="44"/>
  <c r="E90" i="44" s="1"/>
  <c r="D94" i="44"/>
  <c r="J91" i="44"/>
  <c r="J90" i="44" s="1"/>
  <c r="I91" i="44"/>
  <c r="I90" i="44" s="1"/>
  <c r="H91" i="44"/>
  <c r="H90" i="44" s="1"/>
  <c r="G91" i="44"/>
  <c r="G90" i="44" s="1"/>
  <c r="F91" i="44"/>
  <c r="F90" i="44" s="1"/>
  <c r="E91" i="44"/>
  <c r="D91" i="44"/>
  <c r="J85" i="44"/>
  <c r="I85" i="44"/>
  <c r="H85" i="44"/>
  <c r="G85" i="44"/>
  <c r="F85" i="44"/>
  <c r="E85" i="44"/>
  <c r="D85" i="44"/>
  <c r="J76" i="44"/>
  <c r="I76" i="44"/>
  <c r="H76" i="44"/>
  <c r="G76" i="44"/>
  <c r="F76" i="44"/>
  <c r="E76" i="44"/>
  <c r="D76" i="44"/>
  <c r="J75" i="44"/>
  <c r="J74" i="44"/>
  <c r="J73" i="44"/>
  <c r="J72" i="44"/>
  <c r="J71" i="44"/>
  <c r="J70" i="44"/>
  <c r="J69" i="44"/>
  <c r="J68" i="44"/>
  <c r="J67" i="44" s="1"/>
  <c r="I67" i="44"/>
  <c r="H67" i="44"/>
  <c r="G67" i="44"/>
  <c r="F67" i="44"/>
  <c r="E67" i="44"/>
  <c r="D67" i="44"/>
  <c r="J66" i="44"/>
  <c r="J65" i="44"/>
  <c r="J64" i="44"/>
  <c r="I64" i="44"/>
  <c r="H64" i="44"/>
  <c r="G64" i="44"/>
  <c r="F64" i="44"/>
  <c r="E64" i="44"/>
  <c r="D64" i="44"/>
  <c r="J63" i="44"/>
  <c r="J62" i="44" s="1"/>
  <c r="I62" i="44"/>
  <c r="H62" i="44"/>
  <c r="G62" i="44"/>
  <c r="F62" i="44"/>
  <c r="E62" i="44"/>
  <c r="D62" i="44"/>
  <c r="J61" i="44"/>
  <c r="J60" i="44"/>
  <c r="J59" i="44"/>
  <c r="J58" i="44"/>
  <c r="J57" i="44"/>
  <c r="J53" i="44" s="1"/>
  <c r="J56" i="44"/>
  <c r="J55" i="44"/>
  <c r="J54" i="44"/>
  <c r="I53" i="44"/>
  <c r="H53" i="44"/>
  <c r="G53" i="44"/>
  <c r="F53" i="44"/>
  <c r="E53" i="44"/>
  <c r="E40" i="44" s="1"/>
  <c r="D53" i="44"/>
  <c r="D40" i="44" s="1"/>
  <c r="F52" i="44"/>
  <c r="F49" i="44" s="1"/>
  <c r="J51" i="44"/>
  <c r="J50" i="44"/>
  <c r="I49" i="44"/>
  <c r="H49" i="44"/>
  <c r="G49" i="44"/>
  <c r="E49" i="44"/>
  <c r="D49" i="44"/>
  <c r="J46" i="44"/>
  <c r="J45" i="44"/>
  <c r="I45" i="44"/>
  <c r="H45" i="44"/>
  <c r="G45" i="44"/>
  <c r="J44" i="44"/>
  <c r="J43" i="44"/>
  <c r="J41" i="44" s="1"/>
  <c r="I43" i="44"/>
  <c r="I41" i="44" s="1"/>
  <c r="I40" i="44" s="1"/>
  <c r="H43" i="44"/>
  <c r="H41" i="44" s="1"/>
  <c r="H40" i="44" s="1"/>
  <c r="G43" i="44"/>
  <c r="G41" i="44"/>
  <c r="G40" i="44" s="1"/>
  <c r="F41" i="44"/>
  <c r="F40" i="44" s="1"/>
  <c r="E41" i="44"/>
  <c r="D41" i="44"/>
  <c r="J35" i="44"/>
  <c r="J34" i="44"/>
  <c r="J33" i="44"/>
  <c r="J32" i="44" s="1"/>
  <c r="J31" i="44" s="1"/>
  <c r="I32" i="44"/>
  <c r="F32" i="44"/>
  <c r="E32" i="44"/>
  <c r="E31" i="44" s="1"/>
  <c r="E30" i="44" s="1"/>
  <c r="D32" i="44"/>
  <c r="D31" i="44" s="1"/>
  <c r="D30" i="44" s="1"/>
  <c r="I31" i="44"/>
  <c r="I30" i="44" s="1"/>
  <c r="F31" i="44"/>
  <c r="D171" i="44" l="1"/>
  <c r="F30" i="44"/>
  <c r="E171" i="44"/>
  <c r="G30" i="44"/>
  <c r="G171" i="44" s="1"/>
  <c r="F171" i="44"/>
  <c r="I171" i="44"/>
  <c r="H30" i="44"/>
  <c r="H171" i="44" s="1"/>
  <c r="J52" i="44"/>
  <c r="J49" i="44" s="1"/>
  <c r="J40" i="44" s="1"/>
  <c r="J30" i="44" s="1"/>
  <c r="J171" i="44" s="1"/>
  <c r="I45" i="43"/>
  <c r="I43" i="43"/>
  <c r="H45" i="43"/>
  <c r="G45" i="43"/>
  <c r="H43" i="43"/>
  <c r="G43" i="43"/>
  <c r="J166" i="43" l="1"/>
  <c r="I166" i="43"/>
  <c r="H166" i="43"/>
  <c r="G166" i="43"/>
  <c r="F166" i="43"/>
  <c r="E166" i="43"/>
  <c r="D166" i="43"/>
  <c r="J164" i="43"/>
  <c r="I164" i="43"/>
  <c r="H164" i="43"/>
  <c r="G164" i="43"/>
  <c r="F164" i="43"/>
  <c r="E164" i="43"/>
  <c r="D164" i="43"/>
  <c r="J159" i="43"/>
  <c r="I159" i="43"/>
  <c r="H159" i="43"/>
  <c r="G159" i="43"/>
  <c r="G147" i="43" s="1"/>
  <c r="F159" i="43"/>
  <c r="E159" i="43"/>
  <c r="D159" i="43"/>
  <c r="J148" i="43"/>
  <c r="I148" i="43"/>
  <c r="H148" i="43"/>
  <c r="H147" i="43" s="1"/>
  <c r="G148" i="43"/>
  <c r="F148" i="43"/>
  <c r="F147" i="43" s="1"/>
  <c r="E148" i="43"/>
  <c r="E147" i="43" s="1"/>
  <c r="D148" i="43"/>
  <c r="D147" i="43" s="1"/>
  <c r="J147" i="43"/>
  <c r="I147" i="43"/>
  <c r="J145" i="43"/>
  <c r="I145" i="43"/>
  <c r="H145" i="43"/>
  <c r="G145" i="43"/>
  <c r="F145" i="43"/>
  <c r="E145" i="43"/>
  <c r="D145" i="43"/>
  <c r="J143" i="43"/>
  <c r="I143" i="43"/>
  <c r="H143" i="43"/>
  <c r="G143" i="43"/>
  <c r="F143" i="43"/>
  <c r="E143" i="43"/>
  <c r="D143" i="43"/>
  <c r="J141" i="43"/>
  <c r="I141" i="43"/>
  <c r="H141" i="43"/>
  <c r="G141" i="43"/>
  <c r="G127" i="43" s="1"/>
  <c r="F141" i="43"/>
  <c r="F127" i="43" s="1"/>
  <c r="E141" i="43"/>
  <c r="D141" i="43"/>
  <c r="J138" i="43"/>
  <c r="I138" i="43"/>
  <c r="H138" i="43"/>
  <c r="G138" i="43"/>
  <c r="F138" i="43"/>
  <c r="E138" i="43"/>
  <c r="D138" i="43"/>
  <c r="J136" i="43"/>
  <c r="J127" i="43" s="1"/>
  <c r="I136" i="43"/>
  <c r="I127" i="43" s="1"/>
  <c r="H136" i="43"/>
  <c r="H127" i="43" s="1"/>
  <c r="G136" i="43"/>
  <c r="F136" i="43"/>
  <c r="E136" i="43"/>
  <c r="D136" i="43"/>
  <c r="J134" i="43"/>
  <c r="J131" i="43"/>
  <c r="I131" i="43"/>
  <c r="H131" i="43"/>
  <c r="G131" i="43"/>
  <c r="F131" i="43"/>
  <c r="E131" i="43"/>
  <c r="D131" i="43"/>
  <c r="D127" i="43" s="1"/>
  <c r="J128" i="43"/>
  <c r="I128" i="43"/>
  <c r="H128" i="43"/>
  <c r="G128" i="43"/>
  <c r="F128" i="43"/>
  <c r="E128" i="43"/>
  <c r="E127" i="43" s="1"/>
  <c r="D128" i="43"/>
  <c r="J126" i="43"/>
  <c r="J117" i="43"/>
  <c r="I117" i="43"/>
  <c r="H117" i="43"/>
  <c r="G117" i="43"/>
  <c r="F117" i="43"/>
  <c r="E117" i="43"/>
  <c r="D117" i="43"/>
  <c r="D113" i="43" s="1"/>
  <c r="J114" i="43"/>
  <c r="J113" i="43" s="1"/>
  <c r="I114" i="43"/>
  <c r="I113" i="43" s="1"/>
  <c r="H114" i="43"/>
  <c r="G114" i="43"/>
  <c r="F114" i="43"/>
  <c r="E114" i="43"/>
  <c r="D114" i="43"/>
  <c r="H113" i="43"/>
  <c r="G113" i="43"/>
  <c r="F113" i="43"/>
  <c r="E113" i="43"/>
  <c r="J106" i="43"/>
  <c r="I106" i="43"/>
  <c r="H106" i="43"/>
  <c r="G106" i="43"/>
  <c r="F106" i="43"/>
  <c r="E106" i="43"/>
  <c r="D106" i="43"/>
  <c r="J97" i="43"/>
  <c r="I97" i="43"/>
  <c r="H97" i="43"/>
  <c r="G97" i="43"/>
  <c r="G90" i="43" s="1"/>
  <c r="F97" i="43"/>
  <c r="F90" i="43" s="1"/>
  <c r="E97" i="43"/>
  <c r="D97" i="43"/>
  <c r="J94" i="43"/>
  <c r="I94" i="43"/>
  <c r="H94" i="43"/>
  <c r="G94" i="43"/>
  <c r="F94" i="43"/>
  <c r="E94" i="43"/>
  <c r="D94" i="43"/>
  <c r="J91" i="43"/>
  <c r="J90" i="43" s="1"/>
  <c r="I91" i="43"/>
  <c r="I90" i="43" s="1"/>
  <c r="H91" i="43"/>
  <c r="H90" i="43" s="1"/>
  <c r="G91" i="43"/>
  <c r="F91" i="43"/>
  <c r="E91" i="43"/>
  <c r="D91" i="43"/>
  <c r="E90" i="43"/>
  <c r="D90" i="43"/>
  <c r="J85" i="43"/>
  <c r="I85" i="43"/>
  <c r="H85" i="43"/>
  <c r="G85" i="43"/>
  <c r="F85" i="43"/>
  <c r="E85" i="43"/>
  <c r="D85" i="43"/>
  <c r="J76" i="43"/>
  <c r="I76" i="43"/>
  <c r="H76" i="43"/>
  <c r="G76" i="43"/>
  <c r="F76" i="43"/>
  <c r="E76" i="43"/>
  <c r="D76" i="43"/>
  <c r="J75" i="43"/>
  <c r="J74" i="43"/>
  <c r="J73" i="43"/>
  <c r="J72" i="43"/>
  <c r="J71" i="43"/>
  <c r="J70" i="43"/>
  <c r="J69" i="43"/>
  <c r="J68" i="43"/>
  <c r="J67" i="43"/>
  <c r="I67" i="43"/>
  <c r="H67" i="43"/>
  <c r="G67" i="43"/>
  <c r="F67" i="43"/>
  <c r="E67" i="43"/>
  <c r="D67" i="43"/>
  <c r="J66" i="43"/>
  <c r="J65" i="43"/>
  <c r="J64" i="43" s="1"/>
  <c r="I64" i="43"/>
  <c r="H64" i="43"/>
  <c r="G64" i="43"/>
  <c r="F64" i="43"/>
  <c r="E64" i="43"/>
  <c r="D64" i="43"/>
  <c r="J63" i="43"/>
  <c r="J62" i="43" s="1"/>
  <c r="I62" i="43"/>
  <c r="H62" i="43"/>
  <c r="G62" i="43"/>
  <c r="F62" i="43"/>
  <c r="E62" i="43"/>
  <c r="D62" i="43"/>
  <c r="J61" i="43"/>
  <c r="J60" i="43"/>
  <c r="J59" i="43"/>
  <c r="J58" i="43"/>
  <c r="J57" i="43"/>
  <c r="J53" i="43" s="1"/>
  <c r="J56" i="43"/>
  <c r="J55" i="43"/>
  <c r="J54" i="43"/>
  <c r="I53" i="43"/>
  <c r="H53" i="43"/>
  <c r="G53" i="43"/>
  <c r="F53" i="43"/>
  <c r="E53" i="43"/>
  <c r="D53" i="43"/>
  <c r="F52" i="43"/>
  <c r="J52" i="43" s="1"/>
  <c r="J51" i="43"/>
  <c r="J50" i="43"/>
  <c r="J49" i="43" s="1"/>
  <c r="I49" i="43"/>
  <c r="H49" i="43"/>
  <c r="G49" i="43"/>
  <c r="F49" i="43"/>
  <c r="E49" i="43"/>
  <c r="D49" i="43"/>
  <c r="J46" i="43"/>
  <c r="J45" i="43"/>
  <c r="J44" i="43"/>
  <c r="J43" i="43"/>
  <c r="J41" i="43" s="1"/>
  <c r="I41" i="43"/>
  <c r="I40" i="43" s="1"/>
  <c r="H41" i="43"/>
  <c r="H40" i="43" s="1"/>
  <c r="G41" i="43"/>
  <c r="F41" i="43"/>
  <c r="F40" i="43" s="1"/>
  <c r="E41" i="43"/>
  <c r="E40" i="43" s="1"/>
  <c r="D41" i="43"/>
  <c r="D40" i="43" s="1"/>
  <c r="J35" i="43"/>
  <c r="J34" i="43"/>
  <c r="J33" i="43"/>
  <c r="J32" i="43"/>
  <c r="J31" i="43" s="1"/>
  <c r="I32" i="43"/>
  <c r="I31" i="43" s="1"/>
  <c r="H32" i="43"/>
  <c r="H31" i="43" s="1"/>
  <c r="G32" i="43"/>
  <c r="G31" i="43" s="1"/>
  <c r="F32" i="43"/>
  <c r="E32" i="43"/>
  <c r="D32" i="43"/>
  <c r="D31" i="43" s="1"/>
  <c r="F31" i="43"/>
  <c r="E31" i="43"/>
  <c r="E30" i="43" s="1"/>
  <c r="G40" i="43" l="1"/>
  <c r="G30" i="43"/>
  <c r="G171" i="43" s="1"/>
  <c r="D171" i="43"/>
  <c r="F171" i="43"/>
  <c r="J40" i="43"/>
  <c r="J30" i="43"/>
  <c r="J171" i="43" s="1"/>
  <c r="F30" i="43"/>
  <c r="E171" i="43"/>
  <c r="H30" i="43"/>
  <c r="H171" i="43" s="1"/>
  <c r="I30" i="43"/>
  <c r="I171" i="43" s="1"/>
  <c r="D30" i="43"/>
  <c r="J165" i="42"/>
  <c r="I165" i="42"/>
  <c r="H165" i="42"/>
  <c r="G165" i="42"/>
  <c r="F165" i="42"/>
  <c r="E165" i="42"/>
  <c r="D165" i="42"/>
  <c r="J163" i="42"/>
  <c r="I163" i="42"/>
  <c r="H163" i="42"/>
  <c r="G163" i="42"/>
  <c r="F163" i="42"/>
  <c r="E163" i="42"/>
  <c r="D163" i="42"/>
  <c r="J158" i="42"/>
  <c r="I158" i="42"/>
  <c r="H158" i="42"/>
  <c r="G158" i="42"/>
  <c r="F158" i="42"/>
  <c r="F146" i="42" s="1"/>
  <c r="E158" i="42"/>
  <c r="D158" i="42"/>
  <c r="J147" i="42"/>
  <c r="J146" i="42" s="1"/>
  <c r="I147" i="42"/>
  <c r="I146" i="42" s="1"/>
  <c r="H147" i="42"/>
  <c r="G147" i="42"/>
  <c r="F147" i="42"/>
  <c r="E147" i="42"/>
  <c r="E146" i="42" s="1"/>
  <c r="D147" i="42"/>
  <c r="J144" i="42"/>
  <c r="I144" i="42"/>
  <c r="H144" i="42"/>
  <c r="G144" i="42"/>
  <c r="F144" i="42"/>
  <c r="E144" i="42"/>
  <c r="D144" i="42"/>
  <c r="J142" i="42"/>
  <c r="I142" i="42"/>
  <c r="H142" i="42"/>
  <c r="G142" i="42"/>
  <c r="F142" i="42"/>
  <c r="E142" i="42"/>
  <c r="D142" i="42"/>
  <c r="J140" i="42"/>
  <c r="I140" i="42"/>
  <c r="H140" i="42"/>
  <c r="G140" i="42"/>
  <c r="F140" i="42"/>
  <c r="E140" i="42"/>
  <c r="D140" i="42"/>
  <c r="J137" i="42"/>
  <c r="I137" i="42"/>
  <c r="H137" i="42"/>
  <c r="G137" i="42"/>
  <c r="F137" i="42"/>
  <c r="E137" i="42"/>
  <c r="D137" i="42"/>
  <c r="J135" i="42"/>
  <c r="I135" i="42"/>
  <c r="H135" i="42"/>
  <c r="G135" i="42"/>
  <c r="F135" i="42"/>
  <c r="E135" i="42"/>
  <c r="D135" i="42"/>
  <c r="J133" i="42"/>
  <c r="J130" i="42" s="1"/>
  <c r="I130" i="42"/>
  <c r="H130" i="42"/>
  <c r="G130" i="42"/>
  <c r="F130" i="42"/>
  <c r="E130" i="42"/>
  <c r="D130" i="42"/>
  <c r="J127" i="42"/>
  <c r="I127" i="42"/>
  <c r="H127" i="42"/>
  <c r="G127" i="42"/>
  <c r="F127" i="42"/>
  <c r="E127" i="42"/>
  <c r="D127" i="42"/>
  <c r="J125" i="42"/>
  <c r="J116" i="42" s="1"/>
  <c r="I116" i="42"/>
  <c r="I112" i="42" s="1"/>
  <c r="H116" i="42"/>
  <c r="G116" i="42"/>
  <c r="F116" i="42"/>
  <c r="E116" i="42"/>
  <c r="D116" i="42"/>
  <c r="J113" i="42"/>
  <c r="I113" i="42"/>
  <c r="H113" i="42"/>
  <c r="G113" i="42"/>
  <c r="F113" i="42"/>
  <c r="E113" i="42"/>
  <c r="D113" i="42"/>
  <c r="E112" i="42"/>
  <c r="J105" i="42"/>
  <c r="I105" i="42"/>
  <c r="H105" i="42"/>
  <c r="G105" i="42"/>
  <c r="F105" i="42"/>
  <c r="E105" i="42"/>
  <c r="D105" i="42"/>
  <c r="J96" i="42"/>
  <c r="I96" i="42"/>
  <c r="H96" i="42"/>
  <c r="G96" i="42"/>
  <c r="F96" i="42"/>
  <c r="E96" i="42"/>
  <c r="D96" i="42"/>
  <c r="J93" i="42"/>
  <c r="I93" i="42"/>
  <c r="H93" i="42"/>
  <c r="G93" i="42"/>
  <c r="F93" i="42"/>
  <c r="E93" i="42"/>
  <c r="D93" i="42"/>
  <c r="J90" i="42"/>
  <c r="I90" i="42"/>
  <c r="H90" i="42"/>
  <c r="H89" i="42" s="1"/>
  <c r="G90" i="42"/>
  <c r="F90" i="42"/>
  <c r="E90" i="42"/>
  <c r="D90" i="42"/>
  <c r="D89" i="42" s="1"/>
  <c r="J84" i="42"/>
  <c r="I84" i="42"/>
  <c r="H84" i="42"/>
  <c r="G84" i="42"/>
  <c r="F84" i="42"/>
  <c r="E84" i="42"/>
  <c r="D84" i="42"/>
  <c r="J75" i="42"/>
  <c r="I75" i="42"/>
  <c r="H75" i="42"/>
  <c r="G75" i="42"/>
  <c r="F75" i="42"/>
  <c r="E75" i="42"/>
  <c r="D75" i="42"/>
  <c r="J74" i="42"/>
  <c r="J73" i="42"/>
  <c r="J72" i="42"/>
  <c r="J71" i="42"/>
  <c r="J70" i="42"/>
  <c r="J69" i="42"/>
  <c r="J68" i="42"/>
  <c r="J67" i="42"/>
  <c r="I66" i="42"/>
  <c r="H66" i="42"/>
  <c r="G66" i="42"/>
  <c r="F66" i="42"/>
  <c r="E66" i="42"/>
  <c r="D66" i="42"/>
  <c r="J65" i="42"/>
  <c r="J64" i="42"/>
  <c r="J63" i="42" s="1"/>
  <c r="I63" i="42"/>
  <c r="H63" i="42"/>
  <c r="G63" i="42"/>
  <c r="F63" i="42"/>
  <c r="E63" i="42"/>
  <c r="D63" i="42"/>
  <c r="J62" i="42"/>
  <c r="J61" i="42" s="1"/>
  <c r="I61" i="42"/>
  <c r="H61" i="42"/>
  <c r="G61" i="42"/>
  <c r="F61" i="42"/>
  <c r="E61" i="42"/>
  <c r="D61" i="42"/>
  <c r="J60" i="42"/>
  <c r="J59" i="42"/>
  <c r="J58" i="42"/>
  <c r="J57" i="42"/>
  <c r="J56" i="42"/>
  <c r="J55" i="42"/>
  <c r="J54" i="42"/>
  <c r="J53" i="42"/>
  <c r="I52" i="42"/>
  <c r="H52" i="42"/>
  <c r="G52" i="42"/>
  <c r="F52" i="42"/>
  <c r="E52" i="42"/>
  <c r="D52" i="42"/>
  <c r="F51" i="42"/>
  <c r="J51" i="42" s="1"/>
  <c r="J50" i="42"/>
  <c r="J49" i="42"/>
  <c r="I48" i="42"/>
  <c r="H48" i="42"/>
  <c r="G48" i="42"/>
  <c r="E48" i="42"/>
  <c r="D48" i="42"/>
  <c r="J45" i="42"/>
  <c r="J44" i="42"/>
  <c r="J43" i="42"/>
  <c r="J42" i="42"/>
  <c r="I40" i="42"/>
  <c r="H40" i="42"/>
  <c r="G40" i="42"/>
  <c r="F40" i="42"/>
  <c r="E40" i="42"/>
  <c r="D40" i="42"/>
  <c r="J34" i="42"/>
  <c r="J33" i="42"/>
  <c r="J32" i="42"/>
  <c r="I31" i="42"/>
  <c r="I30" i="42" s="1"/>
  <c r="H31" i="42"/>
  <c r="H30" i="42" s="1"/>
  <c r="G31" i="42"/>
  <c r="G30" i="42" s="1"/>
  <c r="F31" i="42"/>
  <c r="F30" i="42" s="1"/>
  <c r="E31" i="42"/>
  <c r="E30" i="42" s="1"/>
  <c r="D31" i="42"/>
  <c r="D30" i="42" s="1"/>
  <c r="J48" i="42" l="1"/>
  <c r="E89" i="42"/>
  <c r="I89" i="42"/>
  <c r="J66" i="42"/>
  <c r="F89" i="42"/>
  <c r="J89" i="42"/>
  <c r="D112" i="42"/>
  <c r="G126" i="42"/>
  <c r="G146" i="42"/>
  <c r="G89" i="42"/>
  <c r="D146" i="42"/>
  <c r="H146" i="42"/>
  <c r="E126" i="42"/>
  <c r="E39" i="42"/>
  <c r="E29" i="42" s="1"/>
  <c r="E170" i="42" s="1"/>
  <c r="J31" i="42"/>
  <c r="J30" i="42" s="1"/>
  <c r="D126" i="42"/>
  <c r="D39" i="42"/>
  <c r="F126" i="42"/>
  <c r="J52" i="42"/>
  <c r="J126" i="42"/>
  <c r="H126" i="42"/>
  <c r="I126" i="42"/>
  <c r="F112" i="42"/>
  <c r="G112" i="42"/>
  <c r="H112" i="42"/>
  <c r="H39" i="42"/>
  <c r="I39" i="42"/>
  <c r="G39" i="42"/>
  <c r="J40" i="42"/>
  <c r="J112" i="42"/>
  <c r="F48" i="42"/>
  <c r="F39" i="42" s="1"/>
  <c r="D29" i="42" l="1"/>
  <c r="D170" i="42" s="1"/>
  <c r="H29" i="42"/>
  <c r="H170" i="42" s="1"/>
  <c r="F29" i="42"/>
  <c r="F170" i="42" s="1"/>
  <c r="I29" i="42"/>
  <c r="I170" i="42" s="1"/>
  <c r="J39" i="42"/>
  <c r="J29" i="42" s="1"/>
  <c r="J170" i="42" s="1"/>
  <c r="G29" i="42"/>
  <c r="G170" i="42" s="1"/>
</calcChain>
</file>

<file path=xl/sharedStrings.xml><?xml version="1.0" encoding="utf-8"?>
<sst xmlns="http://schemas.openxmlformats.org/spreadsheetml/2006/main" count="2128" uniqueCount="338">
  <si>
    <t>03</t>
  </si>
  <si>
    <t>01</t>
  </si>
  <si>
    <t>1</t>
  </si>
  <si>
    <t>02</t>
  </si>
  <si>
    <t>002</t>
  </si>
  <si>
    <t>նախահաշվի ցուցանիշները</t>
  </si>
  <si>
    <t>I</t>
  </si>
  <si>
    <t>II</t>
  </si>
  <si>
    <t>III</t>
  </si>
  <si>
    <t>IV</t>
  </si>
  <si>
    <t>Ա</t>
  </si>
  <si>
    <t>Բ</t>
  </si>
  <si>
    <t>Գ</t>
  </si>
  <si>
    <t>2</t>
  </si>
  <si>
    <t>x</t>
  </si>
  <si>
    <t>411300</t>
  </si>
  <si>
    <t>411500</t>
  </si>
  <si>
    <t>413100</t>
  </si>
  <si>
    <t>2.1 Շարունակական ծախսեր</t>
  </si>
  <si>
    <t>421200</t>
  </si>
  <si>
    <t>421300</t>
  </si>
  <si>
    <t>421400</t>
  </si>
  <si>
    <t>421500</t>
  </si>
  <si>
    <t>421600</t>
  </si>
  <si>
    <t>422100</t>
  </si>
  <si>
    <t>422200</t>
  </si>
  <si>
    <t>422900</t>
  </si>
  <si>
    <t>423100</t>
  </si>
  <si>
    <t>423200</t>
  </si>
  <si>
    <t>423400</t>
  </si>
  <si>
    <t>423600</t>
  </si>
  <si>
    <t>423700</t>
  </si>
  <si>
    <t>423900</t>
  </si>
  <si>
    <t>2.5 Ընթացիկ նորոգում և պահպանում (ծառայություններ և նյութեր)</t>
  </si>
  <si>
    <t>425100</t>
  </si>
  <si>
    <t>425200</t>
  </si>
  <si>
    <t>426100</t>
  </si>
  <si>
    <t>426200</t>
  </si>
  <si>
    <t>426300</t>
  </si>
  <si>
    <t>426400</t>
  </si>
  <si>
    <t>426500</t>
  </si>
  <si>
    <t>426600</t>
  </si>
  <si>
    <t>426700</t>
  </si>
  <si>
    <t>426900</t>
  </si>
  <si>
    <t>4. Սուբսիդիաներ</t>
  </si>
  <si>
    <t>451100</t>
  </si>
  <si>
    <t>451200</t>
  </si>
  <si>
    <t>5.Դրամաշնորհներ</t>
  </si>
  <si>
    <t>472800</t>
  </si>
  <si>
    <t>472900</t>
  </si>
  <si>
    <t>7. ԱՅԼ ԾԱԽՍԵՐ</t>
  </si>
  <si>
    <t>482300</t>
  </si>
  <si>
    <t>483100</t>
  </si>
  <si>
    <t>7.6 ԱՅԼ ԾԱԽՍԵՐ</t>
  </si>
  <si>
    <t>486100</t>
  </si>
  <si>
    <t>1200000</t>
  </si>
  <si>
    <t>1210000</t>
  </si>
  <si>
    <t>1211000</t>
  </si>
  <si>
    <t>511100</t>
  </si>
  <si>
    <t>1214000</t>
  </si>
  <si>
    <t>512100</t>
  </si>
  <si>
    <t>1215000</t>
  </si>
  <si>
    <t>512200</t>
  </si>
  <si>
    <t>1216000</t>
  </si>
  <si>
    <t>512900</t>
  </si>
  <si>
    <t>1218000</t>
  </si>
  <si>
    <t>513200</t>
  </si>
  <si>
    <t>(ստորագրություն)</t>
  </si>
  <si>
    <t>(Ա.Հ.Ա.)</t>
  </si>
  <si>
    <t>Կ.Տ.</t>
  </si>
  <si>
    <t xml:space="preserve"> NN </t>
  </si>
  <si>
    <t>3</t>
  </si>
  <si>
    <t xml:space="preserve">  411100</t>
  </si>
  <si>
    <t xml:space="preserve">  411200</t>
  </si>
  <si>
    <t xml:space="preserve"> -ÐÐ ýÇÝ³ÝëÝ»ñÇ ¨ ¿ÏáÝáÙÇÏ³ÛÇ Ý³Ë³ñ³ñáõÃÛ³Ý, Ñ³ñÏ³ÛÇÝ ¨ Ù³ùë³ÛÇÝ Ù³ñÙÇÝÝ»ñÇ ³ßË³ïáÕÝ»ñÇ å³ñ·¨³ïñáõÙ</t>
  </si>
  <si>
    <t>411400</t>
  </si>
  <si>
    <t xml:space="preserve"> -²ÛÉ í³ñÓ³ïñáõÃÛáõÝÝ»ñ </t>
  </si>
  <si>
    <t xml:space="preserve"> -´Ý»Õ»Ý ³ßË³ï³í³ñÓ»ñ ¨ Ñ³í»É³í×³ñÝ»ñ</t>
  </si>
  <si>
    <t>412100</t>
  </si>
  <si>
    <t xml:space="preserve"> -ì×³ñÝ»ñ êáóÇ³É³Ï³Ý ³å³Ñáí³·ñáõÃÛ³Ý å»ï³Ï³Ý ÑÇÙÝ³¹ñ³ÙÇÝ </t>
  </si>
  <si>
    <t>421100</t>
  </si>
  <si>
    <t xml:space="preserve"> -¶áõÛùÇ ¨ ë³ñù³íáñáõÙÝ»ñÇ í³ñÓ³Ï³ÉáõÃÛáõÝ</t>
  </si>
  <si>
    <t xml:space="preserve"> -²ñï³·»ñ³ï»ëã³Ï³Ý Í³Ëë»ñ</t>
  </si>
  <si>
    <t>421700</t>
  </si>
  <si>
    <t>423300</t>
  </si>
  <si>
    <t>424100</t>
  </si>
  <si>
    <t>441100</t>
  </si>
  <si>
    <t>441200</t>
  </si>
  <si>
    <t>442100</t>
  </si>
  <si>
    <t>442200</t>
  </si>
  <si>
    <t>443100</t>
  </si>
  <si>
    <t>443200</t>
  </si>
  <si>
    <t>443300</t>
  </si>
  <si>
    <t>452100</t>
  </si>
  <si>
    <t>452200</t>
  </si>
  <si>
    <t>465700</t>
  </si>
  <si>
    <t>472100</t>
  </si>
  <si>
    <t>472200</t>
  </si>
  <si>
    <t>472300</t>
  </si>
  <si>
    <t>472400</t>
  </si>
  <si>
    <t>472500</t>
  </si>
  <si>
    <t>472600</t>
  </si>
  <si>
    <t>472700</t>
  </si>
  <si>
    <t>481100</t>
  </si>
  <si>
    <t>481900</t>
  </si>
  <si>
    <t>482100</t>
  </si>
  <si>
    <t>482400</t>
  </si>
  <si>
    <t>484100</t>
  </si>
  <si>
    <t>484200</t>
  </si>
  <si>
    <t>485100</t>
  </si>
  <si>
    <t>489100</t>
  </si>
  <si>
    <t>1212000</t>
  </si>
  <si>
    <t>511200</t>
  </si>
  <si>
    <t>1213000</t>
  </si>
  <si>
    <t>511300</t>
  </si>
  <si>
    <t>1217000</t>
  </si>
  <si>
    <t>513100</t>
  </si>
  <si>
    <t>1218200</t>
  </si>
  <si>
    <t>513300</t>
  </si>
  <si>
    <t>1218300</t>
  </si>
  <si>
    <t>513400</t>
  </si>
  <si>
    <t>1220000</t>
  </si>
  <si>
    <t>1221000</t>
  </si>
  <si>
    <t>521100</t>
  </si>
  <si>
    <t>1222000</t>
  </si>
  <si>
    <t>522100</t>
  </si>
  <si>
    <t>1223000</t>
  </si>
  <si>
    <t>523100</t>
  </si>
  <si>
    <t>1224000</t>
  </si>
  <si>
    <t>524100</t>
  </si>
  <si>
    <t>1230000</t>
  </si>
  <si>
    <t>1231000</t>
  </si>
  <si>
    <t>531100</t>
  </si>
  <si>
    <t>1240000</t>
  </si>
  <si>
    <t>1241000</t>
  </si>
  <si>
    <t>541100</t>
  </si>
  <si>
    <t>1242000</t>
  </si>
  <si>
    <t>542100</t>
  </si>
  <si>
    <t>1243000</t>
  </si>
  <si>
    <t>543100</t>
  </si>
  <si>
    <t>544100</t>
  </si>
  <si>
    <t xml:space="preserve"> ԸՆԴԱՄԵՆԸ  ԾԱԽՍԵՐ`</t>
  </si>
  <si>
    <t>անվանումները</t>
  </si>
  <si>
    <t>6. ՍՈՑԻԱԼԱԿԱՆ ՆՊԱՍՏՆԵՐ</t>
  </si>
  <si>
    <t>1.1 Աշխատանքի վարձատրություն</t>
  </si>
  <si>
    <t>«Հավելված 1
«Բյուջետային հիմնարկների պահպանման 
ծախսերի նախահաշվի ձևը»
Օրինակելի ձև N1
hաստատվել է  ՀՀ ֆինանսների և էկոնոմիկայի
նախարարի      23 հուլիսի     2007 թվականի 
N  597-Ն   հրամանով»</t>
  </si>
  <si>
    <t>«Հ Ա Ս Տ Ա Տ ՈՒ Մ   ԵՄ»</t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</si>
  <si>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</t>
    </r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</si>
  <si>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 </t>
    </r>
  </si>
  <si>
    <t xml:space="preserve">( ընդամենը գումարը թվերով և տառերով)  </t>
  </si>
  <si>
    <t>Ն Ա Խ Ա Հ Ա Շ Ի Վ</t>
  </si>
  <si>
    <t xml:space="preserve">Բ Յ ՈՒ Ջ Ե Տ Ա Յ Ի Ն    Հ Ի Մ Ն Ա Ր Կ Ի  Պ Ա Հ Պ Ա Ն Մ Ա Ն   Ծ Ա Խ Ս Ե Ր Ի      </t>
  </si>
  <si>
    <t xml:space="preserve">   </t>
  </si>
  <si>
    <t xml:space="preserve">3. Հիմնարկի տեղաբաշխման  մարզի  և  համայնքի կոդն  ըստ բյուջետային ծախսերի  տարածքային  դասակարգման  </t>
  </si>
  <si>
    <t xml:space="preserve">4.  ՀՀ պետական կառավարման (տեղական ինքնակառավարման)  վերադաս մարմնի </t>
  </si>
  <si>
    <r>
      <t xml:space="preserve">  անվանումը՝                 </t>
    </r>
    <r>
      <rPr>
        <b/>
        <sz val="10"/>
        <rFont val="GHEA Grapalat"/>
        <family val="3"/>
      </rPr>
      <t xml:space="preserve"> Բարձրագույն դատական խորհուրդ</t>
    </r>
  </si>
  <si>
    <t xml:space="preserve"> 6. Հիմնարկի՝  տեղական գանձապետական բաժնում (ՏԳԲ)  հաշվառման   համարը </t>
  </si>
  <si>
    <t xml:space="preserve">7. Ֆինանսավորման  աղբյուրի  կոդը  (ՀՀ  պետական  բյուջե՝ 1, համայնքի  բյուջե՝ 2) </t>
  </si>
  <si>
    <t xml:space="preserve">8. Բյուջետային  ծախսերի  գործառական  դասակարգ.   </t>
  </si>
  <si>
    <t>ծածկագիր</t>
  </si>
  <si>
    <t xml:space="preserve">մարմնի կոդն ըստ բյուջետային ծախսերի գերատեսչակ. դասակ. </t>
  </si>
  <si>
    <t>12. Չափի միավորը՝ հազար դրամ</t>
  </si>
  <si>
    <r>
      <t>1</t>
    </r>
    <r>
      <rPr>
        <sz val="8"/>
        <rFont val="GHEA Grapalat"/>
        <family val="3"/>
      </rPr>
      <t>0. Ծրագրի  կոդը</t>
    </r>
  </si>
  <si>
    <r>
      <rPr>
        <sz val="8"/>
        <rFont val="GHEA Grapalat"/>
        <family val="3"/>
      </rPr>
      <t>11.ՀՀ պետական կառավարման</t>
    </r>
    <r>
      <rPr>
        <sz val="9"/>
        <rFont val="GHEA Grapalat"/>
        <family val="3"/>
      </rPr>
      <t xml:space="preserve"> (ՏԻ)</t>
    </r>
  </si>
  <si>
    <t xml:space="preserve">Տողի          NN  </t>
  </si>
  <si>
    <t xml:space="preserve">Բյուջետային ծախսերի տնտեսագիտական դասակարգման  տարրեր </t>
  </si>
  <si>
    <t xml:space="preserve">Նույն ժամանակահատվածի համար նախկինում հաստատված՝ գործող </t>
  </si>
  <si>
    <t xml:space="preserve">նախահաշվում կատարված փոփոխությունները  (ավելացումը՝ /+/,  պակասեցումը՝/-/   </t>
  </si>
  <si>
    <t xml:space="preserve">Սույն նախահաշվով հաստատվող  ցուցանիշները </t>
  </si>
  <si>
    <t>այդ թվում՝ ըստ եռամսյակների (եռամսյակի ամիսների)աճողական</t>
  </si>
  <si>
    <t xml:space="preserve">Ա.   ԸՆԹԱՑԻԿ  ԾԱԽՍԵՐ՝      </t>
  </si>
  <si>
    <t>1.ՊԵՏԱԿԱՆ, ՏԵՂԱԿԱՆ ԻՆՔՆԱԿԱՌԱՎԱՐՄԱՆ ՄԱՐՄԻՆՆԵՐԻ, ԴՐԱՆՑ ԵՆԹԱԿԱ ԲՅՈՒՋԵՏԱՅԻՆ ՀԻՄՆԱՐԿՆԵՐԻ ԱՇԽԱՏՈՂՆԵՐԻ ԱՇԽԱՏԱՎԱՐՁԸ՝ ԸՆԴԱՄԵՆԸ,                                                                             այդ թվում՝</t>
  </si>
  <si>
    <t xml:space="preserve"> -Աշխատողների աշխատավարձեր և հավելավճարներ</t>
  </si>
  <si>
    <t xml:space="preserve"> - Պարգևատրումներ, դրամական խրախուսումներ և հատուկ վճարներ</t>
  </si>
  <si>
    <t xml:space="preserve"> -Քաղաքացիական, դատական և պետական ծառայողների պարգևատրում</t>
  </si>
  <si>
    <t>2 Ծառայությունների և ապրանքների ձեռք բերում</t>
  </si>
  <si>
    <t xml:space="preserve"> -էներգետիկ  ծառայություններ</t>
  </si>
  <si>
    <t xml:space="preserve"> -Կոմունալ ծառայություններ</t>
  </si>
  <si>
    <t xml:space="preserve"> -Կապի ծառայություններ</t>
  </si>
  <si>
    <t xml:space="preserve"> -Ապահովագրական ծախսեր</t>
  </si>
  <si>
    <t xml:space="preserve"> -գործառնական և բանկային ծառայությունների ծախսեր</t>
  </si>
  <si>
    <t xml:space="preserve">2.2 Գործուղումների և շրջագայության ծախսեր </t>
  </si>
  <si>
    <t xml:space="preserve"> -Ներքին գործուղումներ</t>
  </si>
  <si>
    <t xml:space="preserve"> -Արտասահմանյան գործուղումների գծով ծախսեր</t>
  </si>
  <si>
    <t>2.3 Պայմանագրային ծառայությունների ձեռք բերում</t>
  </si>
  <si>
    <t xml:space="preserve"> -Վարչական ծառայություններ</t>
  </si>
  <si>
    <t xml:space="preserve"> -Համակարգչային ծառայություններ</t>
  </si>
  <si>
    <t xml:space="preserve"> -Աշխատակազմի մասնագիտական զարգացման ծառայություններ</t>
  </si>
  <si>
    <t xml:space="preserve"> -Տեղակատվական ծառայություններ</t>
  </si>
  <si>
    <t xml:space="preserve"> -Կառավարչական ծառայություններ</t>
  </si>
  <si>
    <t xml:space="preserve"> - Կենցաղային և հանրային սննդի ծառայություններ</t>
  </si>
  <si>
    <t xml:space="preserve"> -Ներկայացուցչական ծախսեր</t>
  </si>
  <si>
    <t xml:space="preserve"> -Ընդհանուր բնույթի այլ ծառայություններ</t>
  </si>
  <si>
    <t>2.4 Այլ մասնագիտական ծառայությունների ձեռք բերում</t>
  </si>
  <si>
    <t xml:space="preserve"> -Մասնագիտական ծառայություններ</t>
  </si>
  <si>
    <t xml:space="preserve"> -Շենքերի և կառույցների ընթացիկ նորոգում և պահպանում</t>
  </si>
  <si>
    <t xml:space="preserve"> -Մեքենաների և սարքավորումների ընթացիկ նորոգում և պահպանում</t>
  </si>
  <si>
    <t>2.6  Նյութեր</t>
  </si>
  <si>
    <t xml:space="preserve"> -Գրասենյակային նյութեր և հագուստ</t>
  </si>
  <si>
    <t xml:space="preserve"> -Գյուղատնտեսական ապրանքներ</t>
  </si>
  <si>
    <t xml:space="preserve"> -Վերապատրաստման և ուսուցման նյութեր </t>
  </si>
  <si>
    <t xml:space="preserve"> -Տրանսպորտային նյութեր</t>
  </si>
  <si>
    <t xml:space="preserve"> -Շրջակա միջավայրի պաշտպանության և գիտական նյութեր</t>
  </si>
  <si>
    <t xml:space="preserve"> -Առողջապահական  և լաբորատոր նյութեր</t>
  </si>
  <si>
    <t xml:space="preserve"> -Կենցաղային և հանրային սննդի նյութեր</t>
  </si>
  <si>
    <t xml:space="preserve"> -Հատուկ նպատակային այլ նյութեր</t>
  </si>
  <si>
    <t>3 Տոկոսավճարներ</t>
  </si>
  <si>
    <t xml:space="preserve"> -Ներքին արժեթղթերի տոկոսավճարներ</t>
  </si>
  <si>
    <t xml:space="preserve"> -Ներքին վարկերի տոկոսավճարներ</t>
  </si>
  <si>
    <t xml:space="preserve"> -Արտաքին արժեթղթերի գծով տոկոսավճարներ</t>
  </si>
  <si>
    <t xml:space="preserve"> -Արտաքին վարկերի գծով տոկոսավճարներ</t>
  </si>
  <si>
    <t>Փոխառությունների հետ կապված վճարներ</t>
  </si>
  <si>
    <t xml:space="preserve"> -Փոխանակման կուրսերի բացասական տարբերություն</t>
  </si>
  <si>
    <t xml:space="preserve"> -Տույժեր</t>
  </si>
  <si>
    <t xml:space="preserve"> -Փոխառությունների գծով տուրքեր</t>
  </si>
  <si>
    <t xml:space="preserve"> -Սուբսիդիաներ ոչ-ֆինանսական պետական կազմակերպություններին </t>
  </si>
  <si>
    <t xml:space="preserve"> -Սուբսիդիաներ ֆինանսական պետական կազմակերպություններին </t>
  </si>
  <si>
    <t xml:space="preserve"> -Սուբսիդիաներ ոչ պետական ոչ  ֆինանսական  կազմակերպություններին </t>
  </si>
  <si>
    <t xml:space="preserve"> -Սուբսիդիաներ ոչ պետական   ֆինանսական  կազմակերպություններին </t>
  </si>
  <si>
    <t>5,1Դրամաշնորհներ օտարերկրյա կառավարություններին</t>
  </si>
  <si>
    <t>Ընթացիկ դրամաշնորհներ օտարերկրյա կառավարություններին</t>
  </si>
  <si>
    <t>Կապիտալ դրամաշնորհներ օտարերկրյա կառավարություններին</t>
  </si>
  <si>
    <t>5,2Դրամաշնորհներ միջազգային կազմակերպություններին</t>
  </si>
  <si>
    <t>Ընթացիկ դրամաշնորհներ միջազգային կազմակերպություններին</t>
  </si>
  <si>
    <t>Կապիտալ դրամաշնորհեր միջազգային կազմակերպություններին</t>
  </si>
  <si>
    <t xml:space="preserve">5,3Ընթացիկ դրամաշնորհներ պետական հատվածի այլ մակարդակներին </t>
  </si>
  <si>
    <t>Ընթացիկ դրամաշնորհներ պետական կառավարման հատվածին</t>
  </si>
  <si>
    <t>Ընթացիկ սուբվենցիաներ համայնքներին</t>
  </si>
  <si>
    <t>Պետական բյուջեից համայնքների բյուջեներին ֆինանսական համահարթեցման սկզբունքով տրվող դոտացիաներ</t>
  </si>
  <si>
    <t>Օրենքների կիրարկման արդյունքում համայնքների բյուջեների կորուստների փոխհատուցում</t>
  </si>
  <si>
    <t>Այլ ընթացիկ դրամաշնորհներ համայնքներին</t>
  </si>
  <si>
    <t>Ընթացիկ դրամաշնորհներ պետական և համայնքների ոչ առևտրային կազմակերպություններին</t>
  </si>
  <si>
    <t>Ընթացիկ դրամաշնորհներ պետական և համայնքների  առևտրային կազմակերպություններին</t>
  </si>
  <si>
    <t>Այլ ընթացիկ դրամաշնորհներ</t>
  </si>
  <si>
    <t xml:space="preserve">5,4 Կապիտալ դրամաշնորհներ պետական հատվածի այլ մակարդակներին </t>
  </si>
  <si>
    <t>Կապիտալ դրամաշնորհներ պետական կառավարման հատվածին</t>
  </si>
  <si>
    <t>Կապիտալ սուբվենցիաներ համայնքներին</t>
  </si>
  <si>
    <t>Այլ կապիտալ դրամաշնորհներ համայնքներին</t>
  </si>
  <si>
    <t>Կապիտալ դրամաշնորհներ պետական և համայնքների ոչ առևտրային կազմակերպություններին</t>
  </si>
  <si>
    <t>Կապիտալ դրամաշնորհներ պետական և համայնքային  առևտրային կազմակերպություններին</t>
  </si>
  <si>
    <t>Այլ կապիտալ դրամաշնորհներ</t>
  </si>
  <si>
    <t>6.1 ՍՈՑԻԱԼԱԿԱՆ ԱՊԱՀՈՎՈՒԹՅԱՆ ՆՊԱՍՏՆԵՐ (ՊԱՐՏԱԴԻՐ ՍՈՑԻԱԼԱԿԱՆ ԱՊԱՀՈՎԱԳՐՈՒԹՅԱՆ ԿԱԶՄԱԿԵՐՊՈՒԹՅՈՒՆՆԵՐ)</t>
  </si>
  <si>
    <t xml:space="preserve"> -Տնային տնտեսություններին դրամով վճարվող սոցիալական ապահովագրության վճարներ</t>
  </si>
  <si>
    <t xml:space="preserve"> -Սոցիալական ապահովության բնեղեն նպաստներ ծառայություններ մատուցողներին</t>
  </si>
  <si>
    <t xml:space="preserve">6.2 ՍՈՑԻԱԼԱԿԱՆ ՕԳՆՈՒԹՅԱՆ ԴՐԱՄԱԿԱՆ ԱՐՏԱՀԱՅՏՈՒԹՅԱՄԲ ՆՊԱՍՏՆԵՐ (ԲՅՈՒՋԵԻՑ) </t>
  </si>
  <si>
    <t xml:space="preserve"> -Հիվանդության և հաշմանդամության նպաստներ բյուջեից</t>
  </si>
  <si>
    <t xml:space="preserve"> -Մայրության նպաստներ բյուջեից</t>
  </si>
  <si>
    <t xml:space="preserve"> -Երեխաների կամ ընտանեկան նպաստներ բյուջեից</t>
  </si>
  <si>
    <t xml:space="preserve"> -Գործազրկության նպաստներ բյուջեից</t>
  </si>
  <si>
    <t xml:space="preserve"> -Կենսաթոշակի անցնելու հետ կապված և տարիքային նպաստներ բյուջեից</t>
  </si>
  <si>
    <t xml:space="preserve"> -Հուղարկավորության նպաստներ բյուջեից</t>
  </si>
  <si>
    <t xml:space="preserve"> -Կրթական, մշակութային և սպորտային նպաստներ բյուջեից</t>
  </si>
  <si>
    <t xml:space="preserve"> -Բնակարանային նպաստներ բյուջեից</t>
  </si>
  <si>
    <t xml:space="preserve"> -Այլ նպաստներ բյուջեից</t>
  </si>
  <si>
    <t xml:space="preserve">7.1 ՆՎԻՐԱՏՎՈՒԹՅՈՒՆՆԵՐ ՈՉ-ԿԱՌԱՎԱՐՉԱԿԱՆ (ՀԱՍԱՐԱԿԱԿԱՆ) ԿԱԶՄԱԿԵՐՊՈՒԹՅՈՒՆՆԵՐԻՆ </t>
  </si>
  <si>
    <t xml:space="preserve"> -Տնային տնտեսություններին ծառայություններ մատուցող` շահույթ չհետապնդող կազմակերպություններին նվիրատվություններ</t>
  </si>
  <si>
    <t xml:space="preserve"> -Նվիրատվություններ այլ շահույթ չհետապնդող կազմակերպություններին</t>
  </si>
  <si>
    <t>7.2 ՀԱՐԿԵՐ, ՊԱՐՏԱԴԻՐ ՎՃԱՐՆԵՐ ԵՎ ՏՈՒՅԺԵՐ, ՈՐՈՆՔ ԿԱՌԱՎԱՐՄԱՆ ՏԱՐԲԵՐ ՄԱԿԱՐԴԱԿՆԵՐԻ ԿՈՂՄԻՑ ԿԻՐԱՌՎՈՒՄ ԵՆ ՄԻՄՅԱՆՑ ՆԿԱՏՄԱՄԲ</t>
  </si>
  <si>
    <t xml:space="preserve"> -Աշխատավարձի ֆոնդ</t>
  </si>
  <si>
    <t xml:space="preserve"> -Այլ հարկեր</t>
  </si>
  <si>
    <t xml:space="preserve"> -Պարտադիր վճարներ</t>
  </si>
  <si>
    <t xml:space="preserve"> -Պետական հատվածի տարբեր մակարդակների կողմից միմյանց նկատմամբ կիրառվող տույժեր</t>
  </si>
  <si>
    <t>7.3 ԴԱՏԱՐԱՆՆԵՐԻ ԿՈՂՄԻՑ ՆՇԱՆԱԿՎԱԾ ՏՈՒՅԺԵՐ ԵՎ ՏՈՒԳԱՆՔՆԵՐ</t>
  </si>
  <si>
    <t xml:space="preserve"> -Դատարանների կողմից նշանակված տույժեր և տուգանքներ</t>
  </si>
  <si>
    <t>7.4 ԲՆԱԿԱՆ ԱՂԵՏՆԵՐԻՑ ԿԱՄ ԱՅԼ ԲՆԱԿԱՆ ՊԱՏՃԱՌՆԵՐՈՎ ԱՌԱՋԱՑԱԾ ՎՆԱՍՆԵՐԻ ԿԱՄ ՎՆԱՍՎԱԾՔՆԵՐԻ ՎԵՐԱԿԱՆԳՆՈՒՄ</t>
  </si>
  <si>
    <t xml:space="preserve"> -Բնական աղետներից առաջացած վնասվածքների կամ վնասների վերականգնում</t>
  </si>
  <si>
    <t xml:space="preserve"> -Այլ բնական պատճառներով ստացած վնասվածքների վերականգնում</t>
  </si>
  <si>
    <t>7.5 ԿԱՌԱՎԱՐՄԱՆ ՄԱՐՄԻՆՆԵՐԻ ԳՈՐԾՈՒՆԵՈՒԹՅԱՆ ՀԵՏԵՎԱՆՔՈՎ ԱՌԱՋԱՑԱԾ ՎՆԱՍՆԵՐԻ ԿԱՄ ՎՆԱՍՎԱԾՔՆԵՐԻ ՎԵՐԱԿԱՆԳՆՈՒՄ</t>
  </si>
  <si>
    <t xml:space="preserve"> -Կառավարման մարմինների գործունեության հետևանքով առաջացած վնասվածքների  կամ վնասների վերականգնում </t>
  </si>
  <si>
    <t xml:space="preserve"> -Այլ ծախսեր</t>
  </si>
  <si>
    <t>7.7 ՊԱՀՈՒՍՏԱՅԻՆ ՄԻՋՈՑՆԵՐ</t>
  </si>
  <si>
    <t xml:space="preserve"> -Պահուստային միջոցներ</t>
  </si>
  <si>
    <t>Բ, ՈՉ-ՖԻՆԱՆՍԱԿԱՆ ԱԿՏԻՎՆԵՐԻ ԳԾՈՎ ԾԱԽՍԵՐ</t>
  </si>
  <si>
    <t>1.ՀԻՄՆԱԿԱՆ ՄԻՋՈՑՆԵՐ</t>
  </si>
  <si>
    <t xml:space="preserve"> -Շենքերի և շինությունների ձեռք բերում</t>
  </si>
  <si>
    <t xml:space="preserve"> -Շենքերի և շինությունների կառուցում</t>
  </si>
  <si>
    <t xml:space="preserve"> -Շենքերի և շինությունների կապիտալ վերանորոգում</t>
  </si>
  <si>
    <t xml:space="preserve"> -Տրանսպորտային սարքավորումներ</t>
  </si>
  <si>
    <t xml:space="preserve"> -Վարչական սարքավորումներ</t>
  </si>
  <si>
    <t xml:space="preserve"> -Այլ մեքենաներ և սարքավորումներ</t>
  </si>
  <si>
    <t xml:space="preserve"> -Աճեցվող ակտիվներ</t>
  </si>
  <si>
    <t xml:space="preserve"> -Ոչ-նյութական հիմնական միջոցներ</t>
  </si>
  <si>
    <t>-Գեոդեզիական քարտեզագրական ծախսեր</t>
  </si>
  <si>
    <t>-Նախագծահետազոտական ծախսեր</t>
  </si>
  <si>
    <t>2.ՊԱՇԱՐՆԵՐ</t>
  </si>
  <si>
    <t xml:space="preserve"> -Ռազմավարական պաշարներ</t>
  </si>
  <si>
    <t xml:space="preserve"> -Նյութեր և պարագաներ</t>
  </si>
  <si>
    <t xml:space="preserve"> -Վերավաճառքի համար նախատեսված ապրանքներ</t>
  </si>
  <si>
    <t xml:space="preserve"> -Սպառման նպատակով պահվող պաշարներ</t>
  </si>
  <si>
    <t>3.ԲԱՐՁՐԱՐԺԵՔ ԱԿՏԻՎՆԵՐ</t>
  </si>
  <si>
    <t xml:space="preserve"> -Բարձրարժեք ակտիվներ</t>
  </si>
  <si>
    <t>4.ՉԱՐՏԱԴՐՎԱԾ ԱԿՏԻՎՆԵՐ</t>
  </si>
  <si>
    <t xml:space="preserve"> -Հող</t>
  </si>
  <si>
    <t xml:space="preserve"> -Ընդերքային ակտիվներ</t>
  </si>
  <si>
    <t xml:space="preserve"> -Այլ բնական ծագում ունեցող ակտիվներ</t>
  </si>
  <si>
    <t xml:space="preserve"> -Ոչ նյութական չարտադրված ակտիվներ</t>
  </si>
  <si>
    <r>
      <t xml:space="preserve">5. Հիմնարկը սպասարկող տեղական գանձապետական բաժնի (ՏԳԲ) անվանումը     
     </t>
    </r>
    <r>
      <rPr>
        <b/>
        <sz val="10"/>
        <rFont val="GHEA Grapalat"/>
        <family val="3"/>
      </rPr>
      <t>Կենտրոնական գանձապետարանի գործառնական վարչություն</t>
    </r>
  </si>
  <si>
    <r>
      <t xml:space="preserve">                                                                                                        (ՀՀ պետական կառավարման մարմնի ղեկավարի /համայնքի ղեկավարի/ ստորագրությունը և Ա.Հ.Ա.)                                                                                                             </t>
    </r>
    <r>
      <rPr>
        <b/>
        <sz val="12"/>
        <rFont val="GHEA Grapalat"/>
        <family val="3"/>
      </rPr>
      <t>Կ.Տ</t>
    </r>
  </si>
  <si>
    <t>շ</t>
  </si>
  <si>
    <t xml:space="preserve"> </t>
  </si>
  <si>
    <t>Բարձրագույն դատական խորհրդի նախագահի պաշտոնակատար՝                                                                                                               Գագիկ Ջհանգիրյան</t>
  </si>
  <si>
    <t>«        »  հունվարի 2022թ.</t>
  </si>
  <si>
    <t xml:space="preserve">01 հունվարի 2022թ. -- 31 դեկտեմբերի 2022թ. ժամանակահատվածի համար </t>
  </si>
  <si>
    <t>«        »  հունվարի  2022թ.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</si>
  <si>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Հակակորուպցիոն դատարան</t>
    </r>
  </si>
  <si>
    <r>
      <rPr>
        <sz val="8"/>
        <rFont val="GHEA Grapalat"/>
        <family val="3"/>
      </rPr>
      <t>9. Ծրագրի անվանումը</t>
    </r>
    <r>
      <rPr>
        <sz val="7"/>
        <rFont val="GHEA Grapalat"/>
        <family val="3"/>
      </rPr>
      <t xml:space="preserve">  </t>
    </r>
    <r>
      <rPr>
        <b/>
        <u/>
        <sz val="9"/>
        <rFont val="GHEA Grapalat"/>
        <family val="3"/>
      </rPr>
      <t xml:space="preserve"> Հակակոռուպցիոն դատարանի բնականոն գործունեության և Հակակոռուպցիոն դատարանի կողմից դատական պաշտպանության իրավուքի ապահովում</t>
    </r>
  </si>
  <si>
    <t>1080 11019</t>
  </si>
  <si>
    <r>
      <rPr>
        <sz val="10"/>
        <rFont val="GHEA Grapalat"/>
        <family val="3"/>
      </rPr>
      <t>նախահաշիվը՝</t>
    </r>
    <r>
      <rPr>
        <sz val="8"/>
        <rFont val="GHEA Grapalat"/>
        <family val="3"/>
      </rPr>
      <t xml:space="preserve">  </t>
    </r>
    <r>
      <rPr>
        <b/>
        <sz val="12"/>
        <rFont val="GHEA Grapalat"/>
        <family val="3"/>
      </rPr>
      <t>345 587</t>
    </r>
    <r>
      <rPr>
        <b/>
        <sz val="11"/>
        <rFont val="GHEA Grapalat"/>
        <family val="3"/>
      </rPr>
      <t>,0 հազար (Երեք հարյուր քառասունհինգ միլիոն հինգ հարյուր ութսունյոթ հազար) դրամ գումարով:</t>
    </r>
  </si>
  <si>
    <t>ՂԵԿԱՎԱՐ՝</t>
  </si>
  <si>
    <t>Ա.Հարությունյան</t>
  </si>
  <si>
    <t>ՀԱՇՎԱՊԱՀԱԿԱՆ ՀԱՇՎԱՌՄԱՆ ՎԱՐՉՈՒԹՅԱՆ ՊԵՏ, ԳԼԽԱՎՈՐ ՀԱՇՎԱՊԱՀ՝</t>
  </si>
  <si>
    <t>Դ. Մելիքբեկյան</t>
  </si>
  <si>
    <t>«Հավելված 11
Հայաստանի Հանրապետության
Բարձրագույն դատական խորհրդի 
2022թ. Հունվարի 7-ի թիվ ԲԴԽ-2-Ո-2 որոշման»</t>
  </si>
  <si>
    <r>
      <t xml:space="preserve">2. Փոստային հասցեն           </t>
    </r>
    <r>
      <rPr>
        <b/>
        <sz val="10"/>
        <rFont val="GHEA Grapalat"/>
        <family val="3"/>
      </rPr>
      <t>ք.Երևան, Կորյուն 15/1</t>
    </r>
  </si>
  <si>
    <t>«        »  փետրվարի 2022թ.</t>
  </si>
  <si>
    <t>«        »  փետրվարի  2022թ.</t>
  </si>
  <si>
    <t>«Հավելված 11
Հայաստանի Հանրապետության
Բարձրագույն դատական խորհրդի 
2022թ. փետրվարի 28-ի թիվ ԲԴԽ-25-Ո-38 որոշման»</t>
  </si>
  <si>
    <t>«        »  մարտի 2022թ.</t>
  </si>
  <si>
    <t>«        »  մարտի  2022թ.</t>
  </si>
  <si>
    <t>«Հավելված 11
Հայաստանի Հանրապետության
Բարձրագույն դատական խորհրդի 
2022թ. մարտի 21-ի թիվ ԲԴԽ-32-Ո-52 որոշման»</t>
  </si>
  <si>
    <t>«        »  մայիսի 2022թ.</t>
  </si>
  <si>
    <t>«        »  մայիսի  2022թ.</t>
  </si>
  <si>
    <t>«Հավելված 1
Հայաստանի Հանրապետության
Բարձրագույն դատական խորհրդի 
2022թ. մայիսի 2-ի թիվ ԲԴԽ-46-Ո-127  որոշման»</t>
  </si>
  <si>
    <t>«Հավելված 1
Հայաստանի Հանրապետության
Բարձրագույն դատական խորհրդի 
2022թ. մայիսի 26-ի թիվ ԲԴԽ-53-Ո-144  որոշման»</t>
  </si>
  <si>
    <t>ԳԼԽԱՎՈՐ ՀԱՇՎԱՊԱՀ՝</t>
  </si>
  <si>
    <t>ԱՇԽԱՏԱԿԱԶՄԻ ՂԵԿԱՎԱՐԻ ՊԱՇՏՈՆԱԿԱՏԱՐ՝</t>
  </si>
  <si>
    <t xml:space="preserve">Բարձրագույն դատական խորհուրդ                                                                                                              </t>
  </si>
  <si>
    <t>«        » հունվարի 2024թ.</t>
  </si>
  <si>
    <t xml:space="preserve">01 հունվարի 2024թ. -- 31 դեկտեմբերի 2024թ. ժամանակահատվածի համար </t>
  </si>
  <si>
    <t>«        »  հունվարի 2024թ.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</si>
  <si>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Վերաքննիչ հակակոռուպցիոն դատարան</t>
    </r>
  </si>
  <si>
    <r>
      <rPr>
        <sz val="8"/>
        <rFont val="GHEA Grapalat"/>
        <family val="3"/>
      </rPr>
      <t>9. Ծրագրի անվանումը</t>
    </r>
    <r>
      <rPr>
        <sz val="7"/>
        <rFont val="GHEA Grapalat"/>
        <family val="3"/>
      </rPr>
      <t xml:space="preserve">  </t>
    </r>
    <r>
      <rPr>
        <b/>
        <u/>
        <sz val="9"/>
        <rFont val="GHEA Grapalat"/>
        <family val="3"/>
      </rPr>
      <t xml:space="preserve"> Վերաքննիչ հակակոռուպցիոն դատարանի բնականոն գործունեության և Վերաքննիչ հակակոռուպցիոն դատարանի կողմից դատական պաշտպանության իրավուքի ապահովում</t>
    </r>
  </si>
  <si>
    <t>1080 11020</t>
  </si>
  <si>
    <t>նախահաշիվը՝  456 419,1 հազար (Չորս հարյուր հիսունվեց միլիոն չորս հարյուր տասնինը հազար հարյուր) դրամ գումարով:</t>
  </si>
  <si>
    <t>Է. Տոնականյան</t>
  </si>
  <si>
    <t>Շ. Նազլուխանյան</t>
  </si>
  <si>
    <r>
      <t xml:space="preserve">2. Փոստային հասցեն           </t>
    </r>
    <r>
      <rPr>
        <b/>
        <sz val="10"/>
        <rFont val="GHEA Grapalat"/>
        <family val="3"/>
      </rPr>
      <t>ք.Երևան, Գարեգին Նժդեհ 23/1</t>
    </r>
  </si>
  <si>
    <t>«Հավելված 9
Հայաստանի Հանրապետության
Բարձրագույն դատական խորհրդի 
2024թ. հունվարի 4-ի թիվ ԲԴԽ-1-Ո-1  որոշման»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</si>
</sst>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0.0"/>
    <numFmt numFmtId="166" formatCode="#,##0.0_);\(#,##0.0\)"/>
    <numFmt numFmtId="167" formatCode="_-* #,##0.0_?_._-;\-* #,##0.0_?_._-;_-* &quot;-&quot;??_?_._-;_-@_-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Armenian"/>
      <family val="2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GHEA Grapalat"/>
      <family val="3"/>
    </font>
    <font>
      <sz val="10"/>
      <name val="GHEA Grapalat"/>
      <family val="3"/>
    </font>
    <font>
      <sz val="9"/>
      <name val="GHEA Grapalat"/>
      <family val="3"/>
    </font>
    <font>
      <b/>
      <sz val="14"/>
      <name val="GHEA Grapalat"/>
      <family val="3"/>
    </font>
    <font>
      <b/>
      <sz val="11"/>
      <name val="GHEA Grapalat"/>
      <family val="3"/>
    </font>
    <font>
      <b/>
      <sz val="10"/>
      <name val="GHEA Grapalat"/>
      <family val="3"/>
    </font>
    <font>
      <b/>
      <u/>
      <sz val="18"/>
      <name val="GHEA Grapalat"/>
      <family val="3"/>
    </font>
    <font>
      <b/>
      <sz val="8"/>
      <name val="GHEA Grapalat"/>
      <family val="3"/>
    </font>
    <font>
      <b/>
      <sz val="9"/>
      <name val="GHEA Grapalat"/>
      <family val="3"/>
    </font>
    <font>
      <sz val="7"/>
      <name val="GHEA Grapalat"/>
      <family val="3"/>
    </font>
    <font>
      <b/>
      <u/>
      <sz val="9"/>
      <name val="GHEA Grapalat"/>
      <family val="3"/>
    </font>
    <font>
      <sz val="11"/>
      <name val="GHEA Grapalat"/>
      <family val="3"/>
    </font>
    <font>
      <b/>
      <i/>
      <sz val="11"/>
      <name val="GHEA Grapalat"/>
      <family val="3"/>
    </font>
    <font>
      <b/>
      <i/>
      <sz val="9"/>
      <name val="GHEA Grapalat"/>
      <family val="3"/>
    </font>
    <font>
      <i/>
      <sz val="10"/>
      <name val="GHEA Grapalat"/>
      <family val="3"/>
    </font>
    <font>
      <i/>
      <sz val="11"/>
      <name val="GHEA Grapalat"/>
      <family val="3"/>
    </font>
    <font>
      <b/>
      <i/>
      <sz val="10"/>
      <name val="GHEA Grapalat"/>
      <family val="3"/>
    </font>
    <font>
      <u/>
      <sz val="11"/>
      <name val="GHEA Grapalat"/>
      <family val="3"/>
    </font>
    <font>
      <b/>
      <u/>
      <sz val="11"/>
      <name val="GHEA Grapalat"/>
      <family val="3"/>
    </font>
    <font>
      <b/>
      <sz val="12"/>
      <name val="GHEA Grapalat"/>
      <family val="3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26" fillId="0" borderId="0"/>
  </cellStyleXfs>
  <cellXfs count="150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top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Continuous" vertical="top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 wrapText="1"/>
    </xf>
    <xf numFmtId="0" fontId="7" fillId="0" borderId="0" xfId="0" applyFont="1" applyFill="1" applyAlignment="1"/>
    <xf numFmtId="0" fontId="6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/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/>
    </xf>
    <xf numFmtId="49" fontId="14" fillId="0" borderId="5" xfId="0" applyNumberFormat="1" applyFont="1" applyFill="1" applyBorder="1" applyAlignment="1">
      <alignment horizontal="center"/>
    </xf>
    <xf numFmtId="49" fontId="14" fillId="0" borderId="6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left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49" fontId="14" fillId="0" borderId="3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vertical="top"/>
    </xf>
    <xf numFmtId="49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/>
    <xf numFmtId="0" fontId="10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67" fontId="17" fillId="3" borderId="2" xfId="13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11" fillId="0" borderId="2" xfId="0" applyFont="1" applyFill="1" applyBorder="1" applyAlignment="1">
      <alignment wrapText="1"/>
    </xf>
    <xf numFmtId="0" fontId="10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vertical="top" wrapText="1"/>
    </xf>
    <xf numFmtId="49" fontId="14" fillId="0" borderId="2" xfId="0" applyNumberFormat="1" applyFont="1" applyFill="1" applyBorder="1" applyAlignment="1">
      <alignment horizontal="center" vertical="center" wrapText="1"/>
    </xf>
    <xf numFmtId="167" fontId="17" fillId="2" borderId="2" xfId="13" applyNumberFormat="1" applyFont="1" applyFill="1" applyBorder="1" applyAlignment="1">
      <alignment horizontal="center" vertical="center"/>
    </xf>
    <xf numFmtId="165" fontId="6" fillId="0" borderId="0" xfId="0" applyNumberFormat="1" applyFont="1" applyFill="1" applyAlignment="1"/>
    <xf numFmtId="167" fontId="17" fillId="0" borderId="2" xfId="13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vertical="top" wrapText="1"/>
    </xf>
    <xf numFmtId="49" fontId="18" fillId="0" borderId="2" xfId="0" applyNumberFormat="1" applyFont="1" applyFill="1" applyBorder="1" applyAlignment="1">
      <alignment vertical="top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vertical="top" wrapText="1"/>
    </xf>
    <xf numFmtId="0" fontId="7" fillId="0" borderId="2" xfId="0" applyFont="1" applyFill="1" applyBorder="1" applyAlignment="1">
      <alignment vertical="top" wrapText="1"/>
    </xf>
    <xf numFmtId="0" fontId="1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21" fillId="0" borderId="2" xfId="0" applyNumberFormat="1" applyFont="1" applyFill="1" applyBorder="1" applyAlignment="1">
      <alignment vertical="top" wrapText="1"/>
    </xf>
    <xf numFmtId="0" fontId="18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vertical="top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vertical="top" wrapText="1"/>
    </xf>
    <xf numFmtId="167" fontId="17" fillId="3" borderId="2" xfId="13" applyNumberFormat="1" applyFont="1" applyFill="1" applyBorder="1" applyAlignment="1">
      <alignment horizontal="center" vertical="center" wrapText="1"/>
    </xf>
    <xf numFmtId="167" fontId="17" fillId="0" borderId="2" xfId="13" applyNumberFormat="1" applyFont="1" applyFill="1" applyBorder="1" applyAlignment="1">
      <alignment horizontal="center" vertical="center" wrapText="1"/>
    </xf>
    <xf numFmtId="167" fontId="23" fillId="0" borderId="2" xfId="13" applyNumberFormat="1" applyFont="1" applyFill="1" applyBorder="1" applyAlignment="1">
      <alignment horizontal="center" vertical="center"/>
    </xf>
    <xf numFmtId="49" fontId="22" fillId="0" borderId="2" xfId="14" applyNumberFormat="1" applyFont="1" applyFill="1" applyBorder="1" applyAlignment="1">
      <alignment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vertical="top" wrapText="1"/>
    </xf>
    <xf numFmtId="0" fontId="11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Border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14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top" wrapText="1"/>
    </xf>
    <xf numFmtId="167" fontId="10" fillId="3" borderId="2" xfId="13" applyNumberFormat="1" applyFont="1" applyFill="1" applyBorder="1" applyAlignment="1">
      <alignment horizontal="center" vertical="center"/>
    </xf>
    <xf numFmtId="167" fontId="10" fillId="0" borderId="2" xfId="13" applyNumberFormat="1" applyFont="1" applyFill="1" applyBorder="1" applyAlignment="1">
      <alignment horizontal="center" vertical="center"/>
    </xf>
    <xf numFmtId="167" fontId="10" fillId="3" borderId="2" xfId="13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11" fillId="0" borderId="0" xfId="0" applyFont="1" applyFill="1" applyAlignment="1">
      <alignment horizontal="center" vertical="top"/>
    </xf>
    <xf numFmtId="0" fontId="1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left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justify" vertical="top"/>
    </xf>
    <xf numFmtId="0" fontId="11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center"/>
    </xf>
    <xf numFmtId="0" fontId="25" fillId="0" borderId="1" xfId="0" applyFont="1" applyFill="1" applyBorder="1" applyAlignment="1">
      <alignment horizontal="left"/>
    </xf>
    <xf numFmtId="0" fontId="6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vertical="center"/>
    </xf>
    <xf numFmtId="0" fontId="6" fillId="2" borderId="0" xfId="0" applyFont="1" applyFill="1" applyAlignment="1">
      <alignment horizontal="left"/>
    </xf>
    <xf numFmtId="0" fontId="15" fillId="0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8" fillId="2" borderId="0" xfId="0" applyFont="1" applyFill="1" applyAlignment="1">
      <alignment horizontal="center" wrapText="1"/>
    </xf>
    <xf numFmtId="0" fontId="9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left" vertical="center"/>
    </xf>
  </cellXfs>
  <cellStyles count="18">
    <cellStyle name="Comma" xfId="13" builtinId="3"/>
    <cellStyle name="Normal" xfId="0" builtinId="0"/>
    <cellStyle name="Normal 2" xfId="2"/>
    <cellStyle name="Normal 3" xfId="1"/>
    <cellStyle name="Normal 4" xfId="15"/>
    <cellStyle name="Normal 4 2" xfId="17"/>
    <cellStyle name="Normal_Class0-Armenian" xfId="14"/>
    <cellStyle name="Денежный 2" xfId="3"/>
    <cellStyle name="Обычный 2" xfId="4"/>
    <cellStyle name="Обычный 2 4" xfId="5"/>
    <cellStyle name="Обычный 3" xfId="6"/>
    <cellStyle name="Обычный 3 2" xfId="16"/>
    <cellStyle name="Обычный 4" xfId="7"/>
    <cellStyle name="Обычный 4 2" xfId="8"/>
    <cellStyle name="Обычный 5" xfId="9"/>
    <cellStyle name="Обычный_Bls-3-05" xfId="10"/>
    <cellStyle name="Финансовый 2" xfId="11"/>
    <cellStyle name="Финансовый 3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6832"/>
  <sheetViews>
    <sheetView view="pageBreakPreview" topLeftCell="A25" zoomScaleNormal="100" zoomScaleSheetLayoutView="10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312</v>
      </c>
      <c r="I1" s="145"/>
      <c r="J1" s="145"/>
    </row>
    <row r="2" spans="1:10" ht="94.5" customHeight="1" x14ac:dyDescent="0.25">
      <c r="H2" s="145" t="s">
        <v>145</v>
      </c>
      <c r="I2" s="145"/>
      <c r="J2" s="145"/>
    </row>
    <row r="3" spans="1:10" ht="10.5" customHeight="1" x14ac:dyDescent="0.25">
      <c r="H3" s="147"/>
      <c r="I3" s="147"/>
      <c r="J3" s="147"/>
    </row>
    <row r="4" spans="1:10" ht="20.25" x14ac:dyDescent="0.35">
      <c r="A4" s="148" t="s">
        <v>146</v>
      </c>
      <c r="B4" s="148"/>
      <c r="C4" s="148"/>
      <c r="D4" s="148"/>
      <c r="E4" s="148"/>
      <c r="F4" s="148"/>
      <c r="G4" s="148"/>
      <c r="H4" s="148"/>
      <c r="I4" s="148"/>
      <c r="J4" s="148"/>
    </row>
    <row r="5" spans="1:10" x14ac:dyDescent="0.25">
      <c r="B5" s="4"/>
      <c r="C5" s="5"/>
    </row>
    <row r="6" spans="1:10" ht="33" customHeight="1" x14ac:dyDescent="0.25">
      <c r="A6" s="127" t="s">
        <v>307</v>
      </c>
      <c r="B6" s="127"/>
      <c r="C6" s="127"/>
      <c r="D6" s="127"/>
      <c r="E6" s="127"/>
      <c r="F6" s="127"/>
      <c r="G6" s="127"/>
      <c r="H6" s="127"/>
      <c r="I6" s="127"/>
      <c r="J6" s="127"/>
    </row>
    <row r="7" spans="1:10" s="1" customFormat="1" ht="9.75" customHeight="1" x14ac:dyDescent="0.25">
      <c r="A7" s="146" t="s">
        <v>149</v>
      </c>
      <c r="B7" s="146"/>
      <c r="C7" s="146"/>
      <c r="D7" s="146"/>
      <c r="E7" s="146"/>
      <c r="F7" s="146"/>
      <c r="G7" s="146"/>
      <c r="H7" s="146"/>
      <c r="I7" s="146"/>
      <c r="J7" s="146"/>
    </row>
    <row r="8" spans="1:10" ht="14.25" customHeight="1" x14ac:dyDescent="0.25">
      <c r="B8" s="6"/>
      <c r="C8" s="7"/>
      <c r="D8" s="6"/>
      <c r="E8" s="6"/>
      <c r="F8" s="6"/>
      <c r="G8" s="6"/>
      <c r="H8" s="8"/>
    </row>
    <row r="9" spans="1:10" ht="25.5" customHeight="1" x14ac:dyDescent="0.3">
      <c r="A9" s="136" t="s">
        <v>300</v>
      </c>
      <c r="B9" s="136"/>
      <c r="C9" s="136"/>
      <c r="D9" s="136"/>
      <c r="E9" s="136"/>
      <c r="F9" s="136"/>
      <c r="G9" s="136"/>
      <c r="H9" s="136"/>
      <c r="I9" s="136"/>
      <c r="J9" s="136"/>
    </row>
    <row r="10" spans="1:10" ht="21" customHeight="1" x14ac:dyDescent="0.25">
      <c r="A10" s="137" t="s">
        <v>297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7" customHeight="1" x14ac:dyDescent="0.25">
      <c r="A11" s="134" t="s">
        <v>301</v>
      </c>
      <c r="B11" s="134"/>
      <c r="C11" s="134"/>
      <c r="D11" s="134"/>
      <c r="E11" s="134"/>
      <c r="F11" s="134"/>
      <c r="G11" s="134"/>
      <c r="H11" s="134"/>
      <c r="I11" s="134"/>
      <c r="J11" s="134"/>
    </row>
    <row r="12" spans="1:10" ht="24.75" customHeight="1" x14ac:dyDescent="0.45">
      <c r="A12" s="138" t="s">
        <v>150</v>
      </c>
      <c r="B12" s="138"/>
      <c r="C12" s="138"/>
      <c r="D12" s="138"/>
      <c r="E12" s="138"/>
      <c r="F12" s="138"/>
      <c r="G12" s="138"/>
      <c r="H12" s="138"/>
      <c r="I12" s="138"/>
      <c r="J12" s="138"/>
    </row>
    <row r="13" spans="1:10" s="9" customFormat="1" ht="18" customHeight="1" x14ac:dyDescent="0.3">
      <c r="A13" s="139" t="s">
        <v>151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10" customFormat="1" ht="16.5" customHeight="1" x14ac:dyDescent="0.25">
      <c r="A14" s="140" t="s">
        <v>302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27" customHeight="1" x14ac:dyDescent="0.3">
      <c r="A15" s="7"/>
      <c r="B15" s="11"/>
      <c r="C15" s="12"/>
      <c r="D15" s="11"/>
      <c r="E15" s="11"/>
      <c r="F15" s="11"/>
      <c r="G15" s="13"/>
      <c r="H15" s="13"/>
      <c r="I15" s="11"/>
      <c r="J15" s="11"/>
    </row>
    <row r="16" spans="1:10" s="15" customFormat="1" ht="30.75" customHeight="1" thickBot="1" x14ac:dyDescent="0.3">
      <c r="A16" s="141" t="s">
        <v>304</v>
      </c>
      <c r="B16" s="141"/>
      <c r="C16" s="141"/>
      <c r="D16" s="141"/>
      <c r="E16" s="14"/>
      <c r="G16" s="142" t="s">
        <v>158</v>
      </c>
      <c r="H16" s="142"/>
      <c r="I16" s="142"/>
      <c r="J16" s="142"/>
    </row>
    <row r="17" spans="1:21" s="17" customFormat="1" ht="15.75" customHeight="1" thickBot="1" x14ac:dyDescent="0.3">
      <c r="A17" s="143" t="s">
        <v>313</v>
      </c>
      <c r="B17" s="143"/>
      <c r="C17" s="143"/>
      <c r="D17" s="143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22" customFormat="1" ht="72" customHeight="1" thickBot="1" x14ac:dyDescent="0.3">
      <c r="A18" s="141" t="s">
        <v>153</v>
      </c>
      <c r="B18" s="141"/>
      <c r="C18" s="79"/>
      <c r="D18" s="10"/>
      <c r="G18" s="144" t="s">
        <v>305</v>
      </c>
      <c r="H18" s="144"/>
      <c r="I18" s="144"/>
      <c r="J18" s="144"/>
      <c r="N18" s="22" t="s">
        <v>298</v>
      </c>
      <c r="U18" s="22" t="s">
        <v>299</v>
      </c>
    </row>
    <row r="19" spans="1:21" s="22" customFormat="1" ht="12.75" customHeight="1" thickBot="1" x14ac:dyDescent="0.3">
      <c r="A19" s="79" t="s">
        <v>152</v>
      </c>
      <c r="C19" s="23"/>
      <c r="D19" s="24"/>
      <c r="E19" s="25"/>
      <c r="F19" s="25"/>
      <c r="G19" s="135"/>
      <c r="H19" s="135"/>
      <c r="I19" s="135"/>
      <c r="J19" s="135"/>
    </row>
    <row r="20" spans="1:21" s="17" customFormat="1" ht="15.75" customHeight="1" thickBot="1" x14ac:dyDescent="0.3">
      <c r="A20" s="124" t="s">
        <v>154</v>
      </c>
      <c r="B20" s="124"/>
      <c r="C20" s="124"/>
      <c r="G20" s="17" t="s">
        <v>162</v>
      </c>
      <c r="I20" s="26" t="s">
        <v>306</v>
      </c>
    </row>
    <row r="21" spans="1:21" s="17" customFormat="1" ht="12.75" customHeight="1" x14ac:dyDescent="0.25">
      <c r="A21" s="125" t="s">
        <v>155</v>
      </c>
      <c r="B21" s="125"/>
      <c r="C21" s="28"/>
      <c r="F21" s="27"/>
      <c r="G21" s="18" t="s">
        <v>163</v>
      </c>
    </row>
    <row r="22" spans="1:21" s="17" customFormat="1" ht="38.25" customHeight="1" thickBot="1" x14ac:dyDescent="0.3">
      <c r="A22" s="126" t="s">
        <v>296</v>
      </c>
      <c r="B22" s="126"/>
      <c r="C22" s="126"/>
      <c r="D22" s="44"/>
      <c r="E22" s="16"/>
      <c r="G22" s="124" t="s">
        <v>160</v>
      </c>
      <c r="H22" s="124"/>
      <c r="I22" s="124"/>
      <c r="J22" s="124"/>
    </row>
    <row r="23" spans="1:21" s="27" customFormat="1" ht="15.75" customHeight="1" thickBot="1" x14ac:dyDescent="0.3">
      <c r="A23" s="127" t="s">
        <v>156</v>
      </c>
      <c r="B23" s="127"/>
      <c r="C23" s="28"/>
      <c r="D23" s="87"/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24" t="s">
        <v>157</v>
      </c>
      <c r="B24" s="124"/>
      <c r="C24" s="124"/>
      <c r="E24" s="26" t="s">
        <v>2</v>
      </c>
      <c r="G24" s="128" t="s">
        <v>161</v>
      </c>
      <c r="H24" s="128"/>
      <c r="I24" s="128"/>
      <c r="J24" s="128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35" t="s">
        <v>165</v>
      </c>
      <c r="C26" s="35"/>
      <c r="D26" s="129" t="s">
        <v>166</v>
      </c>
      <c r="E26" s="130"/>
      <c r="F26" s="131" t="s">
        <v>168</v>
      </c>
      <c r="G26" s="131" t="s">
        <v>169</v>
      </c>
      <c r="H26" s="132"/>
      <c r="I26" s="132"/>
      <c r="J26" s="132"/>
    </row>
    <row r="27" spans="1:21" s="10" customFormat="1" ht="67.5" customHeight="1" x14ac:dyDescent="0.25">
      <c r="A27" s="64"/>
      <c r="B27" s="35" t="s">
        <v>142</v>
      </c>
      <c r="C27" s="36" t="s">
        <v>70</v>
      </c>
      <c r="D27" s="35" t="s">
        <v>5</v>
      </c>
      <c r="E27" s="35" t="s">
        <v>167</v>
      </c>
      <c r="F27" s="132"/>
      <c r="G27" s="35" t="s">
        <v>6</v>
      </c>
      <c r="H27" s="35" t="s">
        <v>7</v>
      </c>
      <c r="I27" s="35" t="s">
        <v>8</v>
      </c>
      <c r="J27" s="35" t="s">
        <v>9</v>
      </c>
    </row>
    <row r="28" spans="1:21" s="40" customFormat="1" ht="21.75" customHeight="1" x14ac:dyDescent="0.25">
      <c r="A28" s="37" t="s">
        <v>10</v>
      </c>
      <c r="B28" s="35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44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345587</v>
      </c>
      <c r="G29" s="84">
        <f t="shared" si="0"/>
        <v>67598.5</v>
      </c>
      <c r="H29" s="84">
        <f t="shared" si="0"/>
        <v>152643</v>
      </c>
      <c r="I29" s="84">
        <f t="shared" si="0"/>
        <v>235746.5</v>
      </c>
      <c r="J29" s="84">
        <f t="shared" si="0"/>
        <v>345587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258668.2</v>
      </c>
      <c r="G30" s="84">
        <f t="shared" si="1"/>
        <v>43111.3</v>
      </c>
      <c r="H30" s="84">
        <f t="shared" si="1"/>
        <v>107778.4</v>
      </c>
      <c r="I30" s="84">
        <f t="shared" si="1"/>
        <v>172445.5</v>
      </c>
      <c r="J30" s="84">
        <f t="shared" si="1"/>
        <v>258668.2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258668.2</v>
      </c>
      <c r="G31" s="84">
        <f>G32+G33+G34+G35+G36+G37+G38</f>
        <v>43111.3</v>
      </c>
      <c r="H31" s="84">
        <f t="shared" si="2"/>
        <v>107778.4</v>
      </c>
      <c r="I31" s="84">
        <f t="shared" si="2"/>
        <v>172445.5</v>
      </c>
      <c r="J31" s="84">
        <f t="shared" si="2"/>
        <v>258668.2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258668.2</v>
      </c>
      <c r="G32" s="49">
        <v>43111.3</v>
      </c>
      <c r="H32" s="49">
        <v>107778.4</v>
      </c>
      <c r="I32" s="49">
        <v>172445.5</v>
      </c>
      <c r="J32" s="49">
        <f>+F32</f>
        <v>258668.2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/>
      <c r="G33" s="49"/>
      <c r="H33" s="49"/>
      <c r="I33" s="49"/>
      <c r="J33" s="49">
        <f>+F33</f>
        <v>0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78506.5</v>
      </c>
      <c r="G39" s="84">
        <f t="shared" si="3"/>
        <v>22804.800000000003</v>
      </c>
      <c r="H39" s="84">
        <f t="shared" si="3"/>
        <v>41079.100000000006</v>
      </c>
      <c r="I39" s="84">
        <f t="shared" si="3"/>
        <v>57412.399999999994</v>
      </c>
      <c r="J39" s="84">
        <f t="shared" si="3"/>
        <v>78506.5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76906.5</v>
      </c>
      <c r="G40" s="84">
        <f t="shared" si="4"/>
        <v>22654.800000000003</v>
      </c>
      <c r="H40" s="84">
        <f t="shared" si="4"/>
        <v>40554.100000000006</v>
      </c>
      <c r="I40" s="84">
        <f t="shared" si="4"/>
        <v>56462.399999999994</v>
      </c>
      <c r="J40" s="84">
        <f t="shared" si="4"/>
        <v>76906.5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51"/>
      <c r="E42" s="51"/>
      <c r="F42" s="49">
        <v>24761.200000000001</v>
      </c>
      <c r="G42" s="51">
        <v>12163.2</v>
      </c>
      <c r="H42" s="51">
        <v>17026.2</v>
      </c>
      <c r="I42" s="51">
        <v>19898.2</v>
      </c>
      <c r="J42" s="51">
        <f>+F42</f>
        <v>24761.200000000001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51"/>
      <c r="E43" s="51"/>
      <c r="F43" s="49">
        <v>1250.8</v>
      </c>
      <c r="G43" s="51">
        <v>312.7</v>
      </c>
      <c r="H43" s="51">
        <v>625.4</v>
      </c>
      <c r="I43" s="51">
        <v>938.09999999999991</v>
      </c>
      <c r="J43" s="51">
        <f>+F43</f>
        <v>1250.8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50894.5</v>
      </c>
      <c r="G44" s="49">
        <v>10178.9</v>
      </c>
      <c r="H44" s="49">
        <v>22902.5</v>
      </c>
      <c r="I44" s="49">
        <v>35626.1</v>
      </c>
      <c r="J44" s="49">
        <f>+F44</f>
        <v>50894.5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51"/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5">E49+E50+E51</f>
        <v>0</v>
      </c>
      <c r="F48" s="84">
        <f>F49+F50+F51</f>
        <v>0</v>
      </c>
      <c r="G48" s="84">
        <f t="shared" si="5"/>
        <v>0</v>
      </c>
      <c r="H48" s="84">
        <f t="shared" si="5"/>
        <v>0</v>
      </c>
      <c r="I48" s="84">
        <f t="shared" si="5"/>
        <v>0</v>
      </c>
      <c r="J48" s="84">
        <f t="shared" si="5"/>
        <v>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/>
      <c r="G49" s="49"/>
      <c r="H49" s="49"/>
      <c r="I49" s="49"/>
      <c r="J49" s="49">
        <f>+F49</f>
        <v>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51"/>
      <c r="G50" s="51"/>
      <c r="H50" s="51"/>
      <c r="I50" s="51"/>
      <c r="J50" s="51">
        <f t="shared" ref="J50:J51" si="6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51">
        <f t="shared" ref="F51" si="7">+D51+E51</f>
        <v>0</v>
      </c>
      <c r="G51" s="51"/>
      <c r="H51" s="51"/>
      <c r="I51" s="51"/>
      <c r="J51" s="51">
        <f t="shared" si="6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8">E53+E54+E55+E56+E57+E58+E59+E60</f>
        <v>0</v>
      </c>
      <c r="F52" s="84">
        <f>F53+F54+F55+F56+F57+F58+F59+F60</f>
        <v>1500</v>
      </c>
      <c r="G52" s="84">
        <f t="shared" si="8"/>
        <v>150</v>
      </c>
      <c r="H52" s="84">
        <f t="shared" si="8"/>
        <v>525</v>
      </c>
      <c r="I52" s="84">
        <f t="shared" si="8"/>
        <v>900</v>
      </c>
      <c r="J52" s="84">
        <f t="shared" si="8"/>
        <v>1500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51"/>
      <c r="E53" s="51"/>
      <c r="F53" s="49">
        <v>1500</v>
      </c>
      <c r="G53" s="51">
        <v>150</v>
      </c>
      <c r="H53" s="51">
        <v>525</v>
      </c>
      <c r="I53" s="51">
        <v>900</v>
      </c>
      <c r="J53" s="49">
        <f>+F53</f>
        <v>1500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51"/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51"/>
      <c r="G55" s="51"/>
      <c r="H55" s="51"/>
      <c r="I55" s="51"/>
      <c r="J55" s="51">
        <f t="shared" ref="J55:J60" si="9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51"/>
      <c r="G56" s="51"/>
      <c r="H56" s="51"/>
      <c r="I56" s="51"/>
      <c r="J56" s="51">
        <f t="shared" si="9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/>
      <c r="G57" s="51"/>
      <c r="H57" s="51"/>
      <c r="I57" s="51"/>
      <c r="J57" s="51">
        <f t="shared" si="9"/>
        <v>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51"/>
      <c r="G58" s="51"/>
      <c r="H58" s="51"/>
      <c r="I58" s="51"/>
      <c r="J58" s="51">
        <f t="shared" si="9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51"/>
      <c r="G60" s="51"/>
      <c r="H60" s="51"/>
      <c r="I60" s="49"/>
      <c r="J60" s="51">
        <f t="shared" si="9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0">E62</f>
        <v>0</v>
      </c>
      <c r="F61" s="84">
        <f t="shared" si="10"/>
        <v>100</v>
      </c>
      <c r="G61" s="84">
        <f t="shared" si="10"/>
        <v>0</v>
      </c>
      <c r="H61" s="84">
        <f t="shared" si="10"/>
        <v>0</v>
      </c>
      <c r="I61" s="84">
        <f t="shared" si="10"/>
        <v>50</v>
      </c>
      <c r="J61" s="84">
        <f t="shared" si="10"/>
        <v>100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51"/>
      <c r="E62" s="51"/>
      <c r="F62" s="49">
        <v>100</v>
      </c>
      <c r="G62" s="51">
        <v>0</v>
      </c>
      <c r="H62" s="51">
        <v>0</v>
      </c>
      <c r="I62" s="51">
        <v>50</v>
      </c>
      <c r="J62" s="51">
        <f>+F62</f>
        <v>100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1">E64+E65</f>
        <v>0</v>
      </c>
      <c r="F63" s="84">
        <f>F64+F65</f>
        <v>0</v>
      </c>
      <c r="G63" s="84">
        <f t="shared" si="11"/>
        <v>0</v>
      </c>
      <c r="H63" s="84">
        <f t="shared" si="11"/>
        <v>0</v>
      </c>
      <c r="I63" s="84">
        <f t="shared" si="11"/>
        <v>0</v>
      </c>
      <c r="J63" s="84">
        <f t="shared" si="11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51"/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2">E67+E68+E69+E70+E71+E72+E73+E74</f>
        <v>0</v>
      </c>
      <c r="F66" s="84">
        <f t="shared" si="12"/>
        <v>0</v>
      </c>
      <c r="G66" s="84">
        <f t="shared" si="12"/>
        <v>0</v>
      </c>
      <c r="H66" s="84">
        <f t="shared" si="12"/>
        <v>0</v>
      </c>
      <c r="I66" s="84">
        <f t="shared" si="12"/>
        <v>0</v>
      </c>
      <c r="J66" s="84">
        <f t="shared" si="12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51"/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51"/>
      <c r="G68" s="51"/>
      <c r="H68" s="51"/>
      <c r="I68" s="51"/>
      <c r="J68" s="51">
        <f t="shared" ref="J68:J74" si="13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51"/>
      <c r="G69" s="51"/>
      <c r="H69" s="51"/>
      <c r="I69" s="51"/>
      <c r="J69" s="51">
        <f t="shared" si="13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4">E76+E77+E78+E79+E80+E81+E82+E83</f>
        <v>0</v>
      </c>
      <c r="F75" s="43">
        <f t="shared" si="14"/>
        <v>0</v>
      </c>
      <c r="G75" s="43">
        <f t="shared" si="14"/>
        <v>0</v>
      </c>
      <c r="H75" s="43">
        <f t="shared" si="14"/>
        <v>0</v>
      </c>
      <c r="I75" s="43">
        <f t="shared" si="14"/>
        <v>0</v>
      </c>
      <c r="J75" s="43">
        <f t="shared" si="14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5">E85+E86+E87+E88</f>
        <v>0</v>
      </c>
      <c r="F84" s="43">
        <f t="shared" si="15"/>
        <v>0</v>
      </c>
      <c r="G84" s="43">
        <f t="shared" si="15"/>
        <v>0</v>
      </c>
      <c r="H84" s="43">
        <f t="shared" si="15"/>
        <v>0</v>
      </c>
      <c r="I84" s="43">
        <f t="shared" si="15"/>
        <v>0</v>
      </c>
      <c r="J84" s="43">
        <f t="shared" si="15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16">E90+E93+E96+E105</f>
        <v>0</v>
      </c>
      <c r="F89" s="43">
        <f t="shared" si="16"/>
        <v>0</v>
      </c>
      <c r="G89" s="43">
        <f t="shared" si="16"/>
        <v>0</v>
      </c>
      <c r="H89" s="43">
        <f t="shared" si="16"/>
        <v>0</v>
      </c>
      <c r="I89" s="43">
        <f t="shared" si="16"/>
        <v>0</v>
      </c>
      <c r="J89" s="43">
        <f t="shared" si="16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17">E91+E92</f>
        <v>0</v>
      </c>
      <c r="F90" s="43">
        <f t="shared" si="17"/>
        <v>0</v>
      </c>
      <c r="G90" s="43">
        <f t="shared" si="17"/>
        <v>0</v>
      </c>
      <c r="H90" s="43">
        <f t="shared" si="17"/>
        <v>0</v>
      </c>
      <c r="I90" s="43">
        <f t="shared" si="17"/>
        <v>0</v>
      </c>
      <c r="J90" s="43">
        <f t="shared" si="17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18">E94+E95</f>
        <v>0</v>
      </c>
      <c r="F93" s="43">
        <f t="shared" si="18"/>
        <v>0</v>
      </c>
      <c r="G93" s="43">
        <f t="shared" si="18"/>
        <v>0</v>
      </c>
      <c r="H93" s="43">
        <f t="shared" si="18"/>
        <v>0</v>
      </c>
      <c r="I93" s="43">
        <f t="shared" si="18"/>
        <v>0</v>
      </c>
      <c r="J93" s="43">
        <f t="shared" si="18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19">E97+E98+E99+E100+E101+E102+E103+E104</f>
        <v>0</v>
      </c>
      <c r="F96" s="43">
        <f t="shared" si="19"/>
        <v>0</v>
      </c>
      <c r="G96" s="43">
        <f t="shared" si="19"/>
        <v>0</v>
      </c>
      <c r="H96" s="43">
        <f t="shared" si="19"/>
        <v>0</v>
      </c>
      <c r="I96" s="43">
        <f t="shared" si="19"/>
        <v>0</v>
      </c>
      <c r="J96" s="43">
        <f t="shared" si="19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0">E106+E107+E108+E109+E110+E111</f>
        <v>0</v>
      </c>
      <c r="F105" s="43">
        <f t="shared" si="20"/>
        <v>0</v>
      </c>
      <c r="G105" s="43">
        <f t="shared" si="20"/>
        <v>0</v>
      </c>
      <c r="H105" s="43">
        <f t="shared" si="20"/>
        <v>0</v>
      </c>
      <c r="I105" s="43">
        <f t="shared" si="20"/>
        <v>0</v>
      </c>
      <c r="J105" s="43">
        <f t="shared" si="20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1">E113+E116</f>
        <v>0</v>
      </c>
      <c r="F112" s="84">
        <f t="shared" si="21"/>
        <v>6000</v>
      </c>
      <c r="G112" s="84">
        <f t="shared" si="21"/>
        <v>1200</v>
      </c>
      <c r="H112" s="84">
        <f t="shared" si="21"/>
        <v>2700</v>
      </c>
      <c r="I112" s="84">
        <f t="shared" si="21"/>
        <v>4200</v>
      </c>
      <c r="J112" s="84">
        <f t="shared" si="21"/>
        <v>6000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2">E114+E115</f>
        <v>0</v>
      </c>
      <c r="F113" s="84">
        <f t="shared" si="22"/>
        <v>0</v>
      </c>
      <c r="G113" s="84">
        <f t="shared" si="22"/>
        <v>0</v>
      </c>
      <c r="H113" s="84">
        <f t="shared" si="22"/>
        <v>0</v>
      </c>
      <c r="I113" s="84">
        <f t="shared" si="22"/>
        <v>0</v>
      </c>
      <c r="J113" s="84">
        <f t="shared" si="22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3">E117+E118+E119+E120+E121+E122+E123+E124+E125</f>
        <v>0</v>
      </c>
      <c r="F116" s="84">
        <f t="shared" si="23"/>
        <v>6000</v>
      </c>
      <c r="G116" s="84">
        <f t="shared" si="23"/>
        <v>1200</v>
      </c>
      <c r="H116" s="84">
        <f t="shared" si="23"/>
        <v>2700</v>
      </c>
      <c r="I116" s="84">
        <f t="shared" si="23"/>
        <v>4200</v>
      </c>
      <c r="J116" s="84">
        <f t="shared" si="23"/>
        <v>6000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51">
        <v>6000</v>
      </c>
      <c r="G125" s="51">
        <v>1200</v>
      </c>
      <c r="H125" s="51">
        <v>2700</v>
      </c>
      <c r="I125" s="51">
        <v>4200</v>
      </c>
      <c r="J125" s="51">
        <f>+F125</f>
        <v>6000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4">E127+E130+E135+E137+E140+E142+E144</f>
        <v>0</v>
      </c>
      <c r="F126" s="84">
        <f t="shared" si="24"/>
        <v>2412.3000000000002</v>
      </c>
      <c r="G126" s="84">
        <f t="shared" si="24"/>
        <v>482.4</v>
      </c>
      <c r="H126" s="84">
        <f t="shared" si="24"/>
        <v>1085.5</v>
      </c>
      <c r="I126" s="84">
        <f t="shared" si="24"/>
        <v>1688.6</v>
      </c>
      <c r="J126" s="84">
        <f t="shared" si="24"/>
        <v>2412.3000000000002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5">E128+E129</f>
        <v>0</v>
      </c>
      <c r="F127" s="84">
        <f t="shared" si="25"/>
        <v>0</v>
      </c>
      <c r="G127" s="84">
        <f t="shared" si="25"/>
        <v>0</v>
      </c>
      <c r="H127" s="84">
        <f t="shared" si="25"/>
        <v>0</v>
      </c>
      <c r="I127" s="84">
        <f t="shared" si="25"/>
        <v>0</v>
      </c>
      <c r="J127" s="84">
        <f t="shared" si="25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26">E131+E132+E133+E134</f>
        <v>0</v>
      </c>
      <c r="F130" s="84">
        <f t="shared" si="26"/>
        <v>2412.3000000000002</v>
      </c>
      <c r="G130" s="84">
        <f t="shared" si="26"/>
        <v>482.4</v>
      </c>
      <c r="H130" s="84">
        <f t="shared" si="26"/>
        <v>1085.5</v>
      </c>
      <c r="I130" s="84">
        <f t="shared" si="26"/>
        <v>1688.6</v>
      </c>
      <c r="J130" s="84">
        <f t="shared" si="26"/>
        <v>2412.3000000000002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51"/>
      <c r="E133" s="51"/>
      <c r="F133" s="49">
        <v>2412.3000000000002</v>
      </c>
      <c r="G133" s="51">
        <v>482.4</v>
      </c>
      <c r="H133" s="51">
        <v>1085.5</v>
      </c>
      <c r="I133" s="51">
        <v>1688.6</v>
      </c>
      <c r="J133" s="51">
        <f>+F133</f>
        <v>2412.3000000000002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27">E136</f>
        <v>0</v>
      </c>
      <c r="F135" s="43">
        <f t="shared" si="27"/>
        <v>0</v>
      </c>
      <c r="G135" s="43">
        <f t="shared" si="27"/>
        <v>0</v>
      </c>
      <c r="H135" s="43">
        <f t="shared" si="27"/>
        <v>0</v>
      </c>
      <c r="I135" s="43">
        <f t="shared" si="27"/>
        <v>0</v>
      </c>
      <c r="J135" s="43">
        <f t="shared" si="27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28">E138+E139</f>
        <v>0</v>
      </c>
      <c r="F137" s="43">
        <f t="shared" si="28"/>
        <v>0</v>
      </c>
      <c r="G137" s="43">
        <f t="shared" si="28"/>
        <v>0</v>
      </c>
      <c r="H137" s="43">
        <f t="shared" si="28"/>
        <v>0</v>
      </c>
      <c r="I137" s="43">
        <f t="shared" si="28"/>
        <v>0</v>
      </c>
      <c r="J137" s="43">
        <f t="shared" si="28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29">E141</f>
        <v>0</v>
      </c>
      <c r="F140" s="43">
        <f t="shared" si="29"/>
        <v>0</v>
      </c>
      <c r="G140" s="43">
        <f t="shared" si="29"/>
        <v>0</v>
      </c>
      <c r="H140" s="43">
        <f t="shared" si="29"/>
        <v>0</v>
      </c>
      <c r="I140" s="43">
        <f t="shared" si="29"/>
        <v>0</v>
      </c>
      <c r="J140" s="43">
        <f t="shared" si="29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0">E143</f>
        <v>0</v>
      </c>
      <c r="F142" s="84">
        <f t="shared" si="30"/>
        <v>0</v>
      </c>
      <c r="G142" s="84">
        <f t="shared" si="30"/>
        <v>0</v>
      </c>
      <c r="H142" s="84">
        <f t="shared" si="30"/>
        <v>0</v>
      </c>
      <c r="I142" s="84">
        <f t="shared" si="30"/>
        <v>0</v>
      </c>
      <c r="J142" s="84">
        <f t="shared" si="30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1">E145</f>
        <v>0</v>
      </c>
      <c r="F144" s="84">
        <f t="shared" si="31"/>
        <v>0</v>
      </c>
      <c r="G144" s="84">
        <f t="shared" si="31"/>
        <v>0</v>
      </c>
      <c r="H144" s="84">
        <f t="shared" si="31"/>
        <v>0</v>
      </c>
      <c r="I144" s="84">
        <f t="shared" si="31"/>
        <v>0</v>
      </c>
      <c r="J144" s="84">
        <f t="shared" si="31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2">E147+E158+E163+E165</f>
        <v>0</v>
      </c>
      <c r="F146" s="86">
        <f t="shared" si="32"/>
        <v>0</v>
      </c>
      <c r="G146" s="86">
        <f t="shared" si="32"/>
        <v>0</v>
      </c>
      <c r="H146" s="86">
        <f t="shared" si="32"/>
        <v>0</v>
      </c>
      <c r="I146" s="86">
        <f t="shared" si="32"/>
        <v>0</v>
      </c>
      <c r="J146" s="86">
        <f t="shared" si="32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3">E148+E149+E150+E151+E152+E153+E154+E155+E156+E157</f>
        <v>0</v>
      </c>
      <c r="F147" s="86">
        <f t="shared" si="33"/>
        <v>0</v>
      </c>
      <c r="G147" s="86">
        <f t="shared" si="33"/>
        <v>0</v>
      </c>
      <c r="H147" s="86">
        <f t="shared" si="33"/>
        <v>0</v>
      </c>
      <c r="I147" s="86">
        <f t="shared" si="33"/>
        <v>0</v>
      </c>
      <c r="J147" s="86">
        <f t="shared" si="33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4">E159+E160+E161+E162</f>
        <v>0</v>
      </c>
      <c r="F158" s="43">
        <f t="shared" si="34"/>
        <v>0</v>
      </c>
      <c r="G158" s="43">
        <f t="shared" si="34"/>
        <v>0</v>
      </c>
      <c r="H158" s="43">
        <f t="shared" si="34"/>
        <v>0</v>
      </c>
      <c r="I158" s="43">
        <f t="shared" si="34"/>
        <v>0</v>
      </c>
      <c r="J158" s="43">
        <f t="shared" si="34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5">E164</f>
        <v>0</v>
      </c>
      <c r="F163" s="43">
        <f t="shared" si="35"/>
        <v>0</v>
      </c>
      <c r="G163" s="43">
        <f t="shared" si="35"/>
        <v>0</v>
      </c>
      <c r="H163" s="43">
        <f t="shared" si="35"/>
        <v>0</v>
      </c>
      <c r="I163" s="43">
        <f t="shared" si="35"/>
        <v>0</v>
      </c>
      <c r="J163" s="43">
        <f t="shared" si="35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36">E166+E167+E168+E169</f>
        <v>0</v>
      </c>
      <c r="F165" s="43">
        <f t="shared" si="36"/>
        <v>0</v>
      </c>
      <c r="G165" s="43">
        <f t="shared" si="36"/>
        <v>0</v>
      </c>
      <c r="H165" s="43">
        <f t="shared" si="36"/>
        <v>0</v>
      </c>
      <c r="I165" s="43">
        <f t="shared" si="36"/>
        <v>0</v>
      </c>
      <c r="J165" s="43">
        <f t="shared" si="36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37">D146+D29</f>
        <v>0</v>
      </c>
      <c r="E170" s="84">
        <f t="shared" si="37"/>
        <v>0</v>
      </c>
      <c r="F170" s="84">
        <f t="shared" si="37"/>
        <v>345587</v>
      </c>
      <c r="G170" s="84">
        <f t="shared" si="37"/>
        <v>67598.5</v>
      </c>
      <c r="H170" s="84">
        <f t="shared" si="37"/>
        <v>152643</v>
      </c>
      <c r="I170" s="84">
        <f t="shared" si="37"/>
        <v>235746.5</v>
      </c>
      <c r="J170" s="84">
        <f t="shared" si="37"/>
        <v>345587</v>
      </c>
      <c r="K170" s="50"/>
    </row>
    <row r="171" spans="1:11" ht="18" customHeight="1" x14ac:dyDescent="0.25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</row>
    <row r="172" spans="1:11" ht="13.5" customHeight="1" x14ac:dyDescent="0.25">
      <c r="A172" s="134" t="s">
        <v>303</v>
      </c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4.25" x14ac:dyDescent="0.25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</row>
    <row r="174" spans="1:11" ht="24.75" customHeight="1" x14ac:dyDescent="0.3">
      <c r="A174" s="120" t="s">
        <v>308</v>
      </c>
      <c r="B174" s="120"/>
      <c r="C174" s="118"/>
      <c r="D174" s="118"/>
      <c r="E174" s="118"/>
      <c r="F174" s="119" t="s">
        <v>309</v>
      </c>
      <c r="G174" s="119"/>
      <c r="H174" s="119"/>
      <c r="I174" s="74"/>
      <c r="J174" s="74"/>
    </row>
    <row r="175" spans="1:11" ht="16.5" x14ac:dyDescent="0.25">
      <c r="A175" s="91" t="s">
        <v>147</v>
      </c>
      <c r="B175" s="88"/>
      <c r="C175" s="122" t="s">
        <v>67</v>
      </c>
      <c r="D175" s="122"/>
      <c r="E175" s="122"/>
      <c r="F175" s="121" t="s">
        <v>68</v>
      </c>
      <c r="G175" s="121"/>
      <c r="H175" s="121"/>
      <c r="J175" s="75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76"/>
      <c r="J176" s="76"/>
    </row>
    <row r="177" spans="1:10" ht="29.25" customHeight="1" x14ac:dyDescent="0.3">
      <c r="A177" s="120" t="s">
        <v>310</v>
      </c>
      <c r="B177" s="120"/>
      <c r="C177" s="118"/>
      <c r="D177" s="118"/>
      <c r="E177" s="118"/>
      <c r="F177" s="119" t="s">
        <v>311</v>
      </c>
      <c r="G177" s="119"/>
      <c r="H177" s="119"/>
      <c r="I177" s="74"/>
      <c r="J177" s="74"/>
    </row>
    <row r="178" spans="1:10" ht="16.5" x14ac:dyDescent="0.25">
      <c r="A178" s="91" t="s">
        <v>148</v>
      </c>
      <c r="B178" s="90"/>
      <c r="C178" s="122" t="s">
        <v>67</v>
      </c>
      <c r="D178" s="122"/>
      <c r="E178" s="122"/>
      <c r="F178" s="121" t="s">
        <v>68</v>
      </c>
      <c r="G178" s="121"/>
      <c r="H178" s="121"/>
      <c r="J178" s="75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H1:J1"/>
    <mergeCell ref="A7:J7"/>
    <mergeCell ref="H2:J2"/>
    <mergeCell ref="H3:J3"/>
    <mergeCell ref="A4:J4"/>
    <mergeCell ref="A6:J6"/>
    <mergeCell ref="G19:J19"/>
    <mergeCell ref="A9:J9"/>
    <mergeCell ref="A10:J10"/>
    <mergeCell ref="A11:J11"/>
    <mergeCell ref="A12:J12"/>
    <mergeCell ref="A13:J13"/>
    <mergeCell ref="A14:J14"/>
    <mergeCell ref="A16:D16"/>
    <mergeCell ref="G16:J16"/>
    <mergeCell ref="A17:D17"/>
    <mergeCell ref="A18:B18"/>
    <mergeCell ref="G18:J18"/>
    <mergeCell ref="A173:J173"/>
    <mergeCell ref="A20:C20"/>
    <mergeCell ref="A21:B21"/>
    <mergeCell ref="A22:C22"/>
    <mergeCell ref="G22:J22"/>
    <mergeCell ref="A23:B23"/>
    <mergeCell ref="A24:C24"/>
    <mergeCell ref="G24:J24"/>
    <mergeCell ref="D26:E26"/>
    <mergeCell ref="F26:F27"/>
    <mergeCell ref="G26:J26"/>
    <mergeCell ref="A171:J171"/>
    <mergeCell ref="A172:J172"/>
    <mergeCell ref="C177:E177"/>
    <mergeCell ref="F177:H177"/>
    <mergeCell ref="A174:B174"/>
    <mergeCell ref="A177:B177"/>
    <mergeCell ref="F178:H178"/>
    <mergeCell ref="F175:H175"/>
    <mergeCell ref="C178:E178"/>
    <mergeCell ref="C174:E174"/>
    <mergeCell ref="F174:H174"/>
    <mergeCell ref="C175:E175"/>
  </mergeCells>
  <pageMargins left="0.31496062992125984" right="0.31496062992125984" top="0.35433070866141736" bottom="0.35433070866141736" header="0.31496062992125984" footer="0.31496062992125984"/>
  <pageSetup paperSize="9" scale="68" orientation="landscape" r:id="rId1"/>
  <rowBreaks count="2" manualBreakCount="2">
    <brk id="27" max="16383" man="1"/>
    <brk id="63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62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316</v>
      </c>
      <c r="I1" s="145"/>
      <c r="J1" s="145"/>
    </row>
    <row r="2" spans="1:10" ht="59.25" customHeight="1" x14ac:dyDescent="0.25">
      <c r="H2" s="145" t="s">
        <v>312</v>
      </c>
      <c r="I2" s="145"/>
      <c r="J2" s="145"/>
    </row>
    <row r="3" spans="1:10" ht="94.5" customHeight="1" x14ac:dyDescent="0.25">
      <c r="H3" s="145" t="s">
        <v>145</v>
      </c>
      <c r="I3" s="145"/>
      <c r="J3" s="145"/>
    </row>
    <row r="4" spans="1:10" ht="10.5" customHeight="1" x14ac:dyDescent="0.25">
      <c r="H4" s="147"/>
      <c r="I4" s="147"/>
      <c r="J4" s="147"/>
    </row>
    <row r="5" spans="1:10" ht="20.25" x14ac:dyDescent="0.35">
      <c r="A5" s="148" t="s">
        <v>146</v>
      </c>
      <c r="B5" s="148"/>
      <c r="C5" s="148"/>
      <c r="D5" s="148"/>
      <c r="E5" s="148"/>
      <c r="F5" s="148"/>
      <c r="G5" s="148"/>
      <c r="H5" s="148"/>
      <c r="I5" s="148"/>
      <c r="J5" s="148"/>
    </row>
    <row r="6" spans="1:10" x14ac:dyDescent="0.25">
      <c r="B6" s="4"/>
      <c r="C6" s="5"/>
    </row>
    <row r="7" spans="1:10" ht="33" customHeight="1" x14ac:dyDescent="0.25">
      <c r="A7" s="127" t="s">
        <v>307</v>
      </c>
      <c r="B7" s="127"/>
      <c r="C7" s="127"/>
      <c r="D7" s="127"/>
      <c r="E7" s="127"/>
      <c r="F7" s="127"/>
      <c r="G7" s="127"/>
      <c r="H7" s="127"/>
      <c r="I7" s="127"/>
      <c r="J7" s="127"/>
    </row>
    <row r="8" spans="1:10" s="1" customFormat="1" ht="9.75" customHeight="1" x14ac:dyDescent="0.25">
      <c r="A8" s="146" t="s">
        <v>149</v>
      </c>
      <c r="B8" s="146"/>
      <c r="C8" s="146"/>
      <c r="D8" s="146"/>
      <c r="E8" s="146"/>
      <c r="F8" s="146"/>
      <c r="G8" s="146"/>
      <c r="H8" s="146"/>
      <c r="I8" s="146"/>
      <c r="J8" s="146"/>
    </row>
    <row r="9" spans="1:10" ht="14.25" customHeight="1" x14ac:dyDescent="0.25">
      <c r="B9" s="6"/>
      <c r="C9" s="93"/>
      <c r="D9" s="6"/>
      <c r="E9" s="6"/>
      <c r="F9" s="6"/>
      <c r="G9" s="6"/>
      <c r="H9" s="8"/>
    </row>
    <row r="10" spans="1:10" ht="25.5" customHeight="1" x14ac:dyDescent="0.3">
      <c r="A10" s="136" t="s">
        <v>300</v>
      </c>
      <c r="B10" s="136"/>
      <c r="C10" s="136"/>
      <c r="D10" s="136"/>
      <c r="E10" s="136"/>
      <c r="F10" s="136"/>
      <c r="G10" s="136"/>
      <c r="H10" s="136"/>
      <c r="I10" s="136"/>
      <c r="J10" s="136"/>
    </row>
    <row r="11" spans="1:10" ht="21" customHeight="1" x14ac:dyDescent="0.25">
      <c r="A11" s="137" t="s">
        <v>297</v>
      </c>
      <c r="B11" s="137"/>
      <c r="C11" s="137"/>
      <c r="D11" s="137"/>
      <c r="E11" s="137"/>
      <c r="F11" s="137"/>
      <c r="G11" s="137"/>
      <c r="H11" s="137"/>
      <c r="I11" s="137"/>
      <c r="J11" s="137"/>
    </row>
    <row r="12" spans="1:10" ht="27" customHeight="1" x14ac:dyDescent="0.25">
      <c r="A12" s="134" t="s">
        <v>314</v>
      </c>
      <c r="B12" s="134"/>
      <c r="C12" s="134"/>
      <c r="D12" s="134"/>
      <c r="E12" s="134"/>
      <c r="F12" s="134"/>
      <c r="G12" s="134"/>
      <c r="H12" s="134"/>
      <c r="I12" s="134"/>
      <c r="J12" s="134"/>
    </row>
    <row r="13" spans="1:10" ht="24.75" customHeight="1" x14ac:dyDescent="0.45">
      <c r="A13" s="138" t="s">
        <v>150</v>
      </c>
      <c r="B13" s="138"/>
      <c r="C13" s="138"/>
      <c r="D13" s="138"/>
      <c r="E13" s="138"/>
      <c r="F13" s="138"/>
      <c r="G13" s="138"/>
      <c r="H13" s="138"/>
      <c r="I13" s="138"/>
      <c r="J13" s="138"/>
    </row>
    <row r="14" spans="1:10" s="9" customFormat="1" ht="18" customHeight="1" x14ac:dyDescent="0.3">
      <c r="A14" s="139" t="s">
        <v>151</v>
      </c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 s="10" customFormat="1" ht="16.5" customHeight="1" x14ac:dyDescent="0.25">
      <c r="A15" s="140" t="s">
        <v>302</v>
      </c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s="10" customFormat="1" ht="27" customHeight="1" x14ac:dyDescent="0.3">
      <c r="A16" s="93"/>
      <c r="B16" s="94"/>
      <c r="C16" s="12"/>
      <c r="D16" s="94"/>
      <c r="E16" s="94"/>
      <c r="F16" s="94"/>
      <c r="G16" s="13"/>
      <c r="H16" s="13"/>
      <c r="I16" s="94"/>
      <c r="J16" s="94"/>
    </row>
    <row r="17" spans="1:21" s="15" customFormat="1" ht="30.75" customHeight="1" thickBot="1" x14ac:dyDescent="0.3">
      <c r="A17" s="141" t="s">
        <v>304</v>
      </c>
      <c r="B17" s="141"/>
      <c r="C17" s="141"/>
      <c r="D17" s="141"/>
      <c r="E17" s="14"/>
      <c r="G17" s="142" t="s">
        <v>158</v>
      </c>
      <c r="H17" s="142"/>
      <c r="I17" s="142"/>
      <c r="J17" s="142"/>
    </row>
    <row r="18" spans="1:21" s="17" customFormat="1" ht="15.75" customHeight="1" thickBot="1" x14ac:dyDescent="0.3">
      <c r="A18" s="143" t="s">
        <v>313</v>
      </c>
      <c r="B18" s="143"/>
      <c r="C18" s="143"/>
      <c r="D18" s="14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6" customFormat="1" ht="72" customHeight="1" thickBot="1" x14ac:dyDescent="0.3">
      <c r="A19" s="141" t="s">
        <v>153</v>
      </c>
      <c r="B19" s="141"/>
      <c r="C19" s="79"/>
      <c r="D19" s="10"/>
      <c r="G19" s="144" t="s">
        <v>305</v>
      </c>
      <c r="H19" s="144"/>
      <c r="I19" s="144"/>
      <c r="J19" s="144"/>
      <c r="N19" s="96" t="s">
        <v>298</v>
      </c>
      <c r="U19" s="96" t="s">
        <v>299</v>
      </c>
    </row>
    <row r="20" spans="1:21" s="96" customFormat="1" ht="12.75" customHeight="1" thickBot="1" x14ac:dyDescent="0.3">
      <c r="A20" s="79" t="s">
        <v>152</v>
      </c>
      <c r="C20" s="23"/>
      <c r="D20" s="24"/>
      <c r="E20" s="25"/>
      <c r="F20" s="25"/>
      <c r="G20" s="135"/>
      <c r="H20" s="135"/>
      <c r="I20" s="135"/>
      <c r="J20" s="135"/>
    </row>
    <row r="21" spans="1:21" s="17" customFormat="1" ht="15.75" customHeight="1" thickBot="1" x14ac:dyDescent="0.3">
      <c r="A21" s="124" t="s">
        <v>154</v>
      </c>
      <c r="B21" s="124"/>
      <c r="C21" s="124"/>
      <c r="G21" s="17" t="s">
        <v>162</v>
      </c>
      <c r="I21" s="26" t="s">
        <v>306</v>
      </c>
    </row>
    <row r="22" spans="1:21" s="17" customFormat="1" ht="12.75" customHeight="1" x14ac:dyDescent="0.25">
      <c r="A22" s="125" t="s">
        <v>155</v>
      </c>
      <c r="B22" s="125"/>
      <c r="C22" s="28"/>
      <c r="F22" s="27"/>
      <c r="G22" s="18" t="s">
        <v>163</v>
      </c>
    </row>
    <row r="23" spans="1:21" s="17" customFormat="1" ht="38.25" customHeight="1" thickBot="1" x14ac:dyDescent="0.3">
      <c r="A23" s="126" t="s">
        <v>296</v>
      </c>
      <c r="B23" s="126"/>
      <c r="C23" s="126"/>
      <c r="D23" s="95"/>
      <c r="E23" s="16"/>
      <c r="G23" s="124" t="s">
        <v>160</v>
      </c>
      <c r="H23" s="124"/>
      <c r="I23" s="124"/>
      <c r="J23" s="124"/>
    </row>
    <row r="24" spans="1:21" s="27" customFormat="1" ht="15.75" customHeight="1" thickBot="1" x14ac:dyDescent="0.3">
      <c r="A24" s="127" t="s">
        <v>156</v>
      </c>
      <c r="B24" s="127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4" t="s">
        <v>157</v>
      </c>
      <c r="B25" s="124"/>
      <c r="C25" s="124"/>
      <c r="E25" s="26" t="s">
        <v>2</v>
      </c>
      <c r="G25" s="128" t="s">
        <v>161</v>
      </c>
      <c r="H25" s="128"/>
      <c r="I25" s="128"/>
      <c r="J25" s="128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7" t="s">
        <v>165</v>
      </c>
      <c r="C27" s="97"/>
      <c r="D27" s="129" t="s">
        <v>166</v>
      </c>
      <c r="E27" s="130"/>
      <c r="F27" s="131" t="s">
        <v>168</v>
      </c>
      <c r="G27" s="131" t="s">
        <v>169</v>
      </c>
      <c r="H27" s="132"/>
      <c r="I27" s="132"/>
      <c r="J27" s="132"/>
    </row>
    <row r="28" spans="1:21" s="10" customFormat="1" ht="67.5" customHeight="1" x14ac:dyDescent="0.25">
      <c r="A28" s="64"/>
      <c r="B28" s="97" t="s">
        <v>142</v>
      </c>
      <c r="C28" s="36" t="s">
        <v>70</v>
      </c>
      <c r="D28" s="97" t="s">
        <v>5</v>
      </c>
      <c r="E28" s="97" t="s">
        <v>167</v>
      </c>
      <c r="F28" s="132"/>
      <c r="G28" s="97" t="s">
        <v>6</v>
      </c>
      <c r="H28" s="97" t="s">
        <v>7</v>
      </c>
      <c r="I28" s="97" t="s">
        <v>8</v>
      </c>
      <c r="J28" s="97" t="s">
        <v>9</v>
      </c>
    </row>
    <row r="29" spans="1:21" s="40" customFormat="1" ht="21.75" customHeight="1" x14ac:dyDescent="0.25">
      <c r="A29" s="37" t="s">
        <v>10</v>
      </c>
      <c r="B29" s="9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9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47480.3</v>
      </c>
      <c r="H30" s="84">
        <f t="shared" si="0"/>
        <v>132524.79999999999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43111.3</v>
      </c>
      <c r="H31" s="84">
        <f t="shared" si="1"/>
        <v>107778.4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43111.3</v>
      </c>
      <c r="H32" s="84">
        <f t="shared" si="2"/>
        <v>107778.4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v>43111.3</v>
      </c>
      <c r="H33" s="49">
        <v>107778.4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47480.3</v>
      </c>
      <c r="H171" s="84">
        <f t="shared" si="37"/>
        <v>132524.79999999999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</row>
    <row r="173" spans="1:11" ht="13.5" customHeight="1" x14ac:dyDescent="0.25">
      <c r="A173" s="134" t="s">
        <v>315</v>
      </c>
      <c r="B173" s="134"/>
      <c r="C173" s="134"/>
      <c r="D173" s="134"/>
      <c r="E173" s="134"/>
      <c r="F173" s="134"/>
      <c r="G173" s="134"/>
      <c r="H173" s="134"/>
      <c r="I173" s="134"/>
      <c r="J173" s="134"/>
    </row>
    <row r="174" spans="1:11" ht="14.25" x14ac:dyDescent="0.25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</row>
    <row r="175" spans="1:11" ht="24.75" customHeight="1" x14ac:dyDescent="0.3">
      <c r="A175" s="120" t="s">
        <v>308</v>
      </c>
      <c r="B175" s="120"/>
      <c r="C175" s="118"/>
      <c r="D175" s="118"/>
      <c r="E175" s="118"/>
      <c r="F175" s="119" t="s">
        <v>309</v>
      </c>
      <c r="G175" s="119"/>
      <c r="H175" s="119"/>
      <c r="I175" s="74"/>
      <c r="J175" s="74"/>
    </row>
    <row r="176" spans="1:11" ht="16.5" x14ac:dyDescent="0.25">
      <c r="A176" s="91" t="s">
        <v>147</v>
      </c>
      <c r="B176" s="88"/>
      <c r="C176" s="122" t="s">
        <v>67</v>
      </c>
      <c r="D176" s="122"/>
      <c r="E176" s="122"/>
      <c r="F176" s="121" t="s">
        <v>68</v>
      </c>
      <c r="G176" s="121"/>
      <c r="H176" s="121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0" t="s">
        <v>310</v>
      </c>
      <c r="B178" s="120"/>
      <c r="C178" s="118"/>
      <c r="D178" s="118"/>
      <c r="E178" s="118"/>
      <c r="F178" s="119" t="s">
        <v>311</v>
      </c>
      <c r="G178" s="119"/>
      <c r="H178" s="119"/>
      <c r="I178" s="74"/>
      <c r="J178" s="74"/>
    </row>
    <row r="179" spans="1:10" ht="16.5" x14ac:dyDescent="0.25">
      <c r="A179" s="91" t="s">
        <v>148</v>
      </c>
      <c r="B179" s="90"/>
      <c r="C179" s="122" t="s">
        <v>67</v>
      </c>
      <c r="D179" s="122"/>
      <c r="E179" s="122"/>
      <c r="F179" s="121" t="s">
        <v>68</v>
      </c>
      <c r="G179" s="121"/>
      <c r="H179" s="121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4:J174"/>
    <mergeCell ref="A21:C21"/>
    <mergeCell ref="A22:B22"/>
    <mergeCell ref="A23:C23"/>
    <mergeCell ref="G23:J23"/>
    <mergeCell ref="G25:J25"/>
    <mergeCell ref="D27:E27"/>
    <mergeCell ref="F27:F28"/>
    <mergeCell ref="G27:J27"/>
    <mergeCell ref="A25:C25"/>
    <mergeCell ref="C179:E179"/>
    <mergeCell ref="F179:H179"/>
    <mergeCell ref="A175:B175"/>
    <mergeCell ref="C175:E175"/>
    <mergeCell ref="F175:H175"/>
    <mergeCell ref="C176:E176"/>
    <mergeCell ref="F176:H176"/>
    <mergeCell ref="A178:B178"/>
    <mergeCell ref="C178:E178"/>
    <mergeCell ref="F178:H178"/>
    <mergeCell ref="H1:J1"/>
    <mergeCell ref="A172:J172"/>
    <mergeCell ref="A173:J173"/>
    <mergeCell ref="G20:J20"/>
    <mergeCell ref="A10:J10"/>
    <mergeCell ref="A11:J11"/>
    <mergeCell ref="A12:J12"/>
    <mergeCell ref="A13:J13"/>
    <mergeCell ref="A14:J14"/>
    <mergeCell ref="A15:J15"/>
    <mergeCell ref="A17:D17"/>
    <mergeCell ref="G17:J17"/>
    <mergeCell ref="A18:D18"/>
    <mergeCell ref="A19:B19"/>
    <mergeCell ref="G19:J19"/>
    <mergeCell ref="A24:B24"/>
    <mergeCell ref="A8:J8"/>
    <mergeCell ref="H2:J2"/>
    <mergeCell ref="H3:J3"/>
    <mergeCell ref="H4:J4"/>
    <mergeCell ref="A5:J5"/>
    <mergeCell ref="A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319</v>
      </c>
      <c r="I1" s="145"/>
      <c r="J1" s="145"/>
    </row>
    <row r="2" spans="1:10" ht="59.25" customHeight="1" x14ac:dyDescent="0.25">
      <c r="H2" s="145" t="s">
        <v>312</v>
      </c>
      <c r="I2" s="145"/>
      <c r="J2" s="145"/>
    </row>
    <row r="3" spans="1:10" ht="94.5" customHeight="1" x14ac:dyDescent="0.25">
      <c r="H3" s="145" t="s">
        <v>145</v>
      </c>
      <c r="I3" s="145"/>
      <c r="J3" s="145"/>
    </row>
    <row r="4" spans="1:10" ht="10.5" customHeight="1" x14ac:dyDescent="0.25">
      <c r="H4" s="147"/>
      <c r="I4" s="147"/>
      <c r="J4" s="147"/>
    </row>
    <row r="5" spans="1:10" ht="20.25" x14ac:dyDescent="0.35">
      <c r="A5" s="148" t="s">
        <v>146</v>
      </c>
      <c r="B5" s="148"/>
      <c r="C5" s="148"/>
      <c r="D5" s="148"/>
      <c r="E5" s="148"/>
      <c r="F5" s="148"/>
      <c r="G5" s="148"/>
      <c r="H5" s="148"/>
      <c r="I5" s="148"/>
      <c r="J5" s="148"/>
    </row>
    <row r="6" spans="1:10" x14ac:dyDescent="0.25">
      <c r="B6" s="4"/>
      <c r="C6" s="5"/>
    </row>
    <row r="7" spans="1:10" ht="33" customHeight="1" x14ac:dyDescent="0.25">
      <c r="A7" s="127" t="s">
        <v>307</v>
      </c>
      <c r="B7" s="127"/>
      <c r="C7" s="127"/>
      <c r="D7" s="127"/>
      <c r="E7" s="127"/>
      <c r="F7" s="127"/>
      <c r="G7" s="127"/>
      <c r="H7" s="127"/>
      <c r="I7" s="127"/>
      <c r="J7" s="127"/>
    </row>
    <row r="8" spans="1:10" s="1" customFormat="1" ht="9.75" customHeight="1" x14ac:dyDescent="0.25">
      <c r="A8" s="146" t="s">
        <v>149</v>
      </c>
      <c r="B8" s="146"/>
      <c r="C8" s="146"/>
      <c r="D8" s="146"/>
      <c r="E8" s="146"/>
      <c r="F8" s="146"/>
      <c r="G8" s="146"/>
      <c r="H8" s="146"/>
      <c r="I8" s="146"/>
      <c r="J8" s="146"/>
    </row>
    <row r="9" spans="1:10" ht="14.25" customHeight="1" x14ac:dyDescent="0.25">
      <c r="B9" s="6"/>
      <c r="C9" s="100"/>
      <c r="D9" s="6"/>
      <c r="E9" s="6"/>
      <c r="F9" s="6"/>
      <c r="G9" s="6"/>
      <c r="H9" s="8"/>
    </row>
    <row r="10" spans="1:10" ht="25.5" customHeight="1" x14ac:dyDescent="0.3">
      <c r="A10" s="136" t="s">
        <v>300</v>
      </c>
      <c r="B10" s="136"/>
      <c r="C10" s="136"/>
      <c r="D10" s="136"/>
      <c r="E10" s="136"/>
      <c r="F10" s="136"/>
      <c r="G10" s="136"/>
      <c r="H10" s="136"/>
      <c r="I10" s="136"/>
      <c r="J10" s="136"/>
    </row>
    <row r="11" spans="1:10" ht="21" customHeight="1" x14ac:dyDescent="0.25">
      <c r="A11" s="137" t="s">
        <v>297</v>
      </c>
      <c r="B11" s="137"/>
      <c r="C11" s="137"/>
      <c r="D11" s="137"/>
      <c r="E11" s="137"/>
      <c r="F11" s="137"/>
      <c r="G11" s="137"/>
      <c r="H11" s="137"/>
      <c r="I11" s="137"/>
      <c r="J11" s="137"/>
    </row>
    <row r="12" spans="1:10" ht="27" customHeight="1" x14ac:dyDescent="0.25">
      <c r="A12" s="134" t="s">
        <v>317</v>
      </c>
      <c r="B12" s="134"/>
      <c r="C12" s="134"/>
      <c r="D12" s="134"/>
      <c r="E12" s="134"/>
      <c r="F12" s="134"/>
      <c r="G12" s="134"/>
      <c r="H12" s="134"/>
      <c r="I12" s="134"/>
      <c r="J12" s="134"/>
    </row>
    <row r="13" spans="1:10" ht="24.75" customHeight="1" x14ac:dyDescent="0.45">
      <c r="A13" s="138" t="s">
        <v>150</v>
      </c>
      <c r="B13" s="138"/>
      <c r="C13" s="138"/>
      <c r="D13" s="138"/>
      <c r="E13" s="138"/>
      <c r="F13" s="138"/>
      <c r="G13" s="138"/>
      <c r="H13" s="138"/>
      <c r="I13" s="138"/>
      <c r="J13" s="138"/>
    </row>
    <row r="14" spans="1:10" s="9" customFormat="1" ht="18" customHeight="1" x14ac:dyDescent="0.3">
      <c r="A14" s="139" t="s">
        <v>151</v>
      </c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 s="10" customFormat="1" ht="16.5" customHeight="1" x14ac:dyDescent="0.25">
      <c r="A15" s="140" t="s">
        <v>302</v>
      </c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s="10" customFormat="1" ht="27" customHeight="1" x14ac:dyDescent="0.3">
      <c r="A16" s="100"/>
      <c r="B16" s="101"/>
      <c r="C16" s="12"/>
      <c r="D16" s="101"/>
      <c r="E16" s="101"/>
      <c r="F16" s="101"/>
      <c r="G16" s="13"/>
      <c r="H16" s="13"/>
      <c r="I16" s="101"/>
      <c r="J16" s="101"/>
    </row>
    <row r="17" spans="1:21" s="15" customFormat="1" ht="30.75" customHeight="1" thickBot="1" x14ac:dyDescent="0.3">
      <c r="A17" s="141" t="s">
        <v>304</v>
      </c>
      <c r="B17" s="141"/>
      <c r="C17" s="141"/>
      <c r="D17" s="141"/>
      <c r="E17" s="14"/>
      <c r="G17" s="142" t="s">
        <v>158</v>
      </c>
      <c r="H17" s="142"/>
      <c r="I17" s="142"/>
      <c r="J17" s="142"/>
    </row>
    <row r="18" spans="1:21" s="17" customFormat="1" ht="15.75" customHeight="1" thickBot="1" x14ac:dyDescent="0.3">
      <c r="A18" s="143" t="s">
        <v>313</v>
      </c>
      <c r="B18" s="143"/>
      <c r="C18" s="143"/>
      <c r="D18" s="14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8" customFormat="1" ht="72" customHeight="1" thickBot="1" x14ac:dyDescent="0.3">
      <c r="A19" s="141" t="s">
        <v>153</v>
      </c>
      <c r="B19" s="141"/>
      <c r="C19" s="79"/>
      <c r="D19" s="10"/>
      <c r="G19" s="144" t="s">
        <v>305</v>
      </c>
      <c r="H19" s="144"/>
      <c r="I19" s="144"/>
      <c r="J19" s="144"/>
      <c r="N19" s="98" t="s">
        <v>298</v>
      </c>
      <c r="U19" s="98" t="s">
        <v>299</v>
      </c>
    </row>
    <row r="20" spans="1:21" s="98" customFormat="1" ht="12.75" customHeight="1" thickBot="1" x14ac:dyDescent="0.3">
      <c r="A20" s="79" t="s">
        <v>152</v>
      </c>
      <c r="C20" s="23"/>
      <c r="D20" s="24"/>
      <c r="E20" s="25"/>
      <c r="F20" s="25"/>
      <c r="G20" s="135"/>
      <c r="H20" s="135"/>
      <c r="I20" s="135"/>
      <c r="J20" s="135"/>
    </row>
    <row r="21" spans="1:21" s="17" customFormat="1" ht="15.75" customHeight="1" thickBot="1" x14ac:dyDescent="0.3">
      <c r="A21" s="124" t="s">
        <v>154</v>
      </c>
      <c r="B21" s="124"/>
      <c r="C21" s="124"/>
      <c r="G21" s="17" t="s">
        <v>162</v>
      </c>
      <c r="I21" s="26" t="s">
        <v>306</v>
      </c>
    </row>
    <row r="22" spans="1:21" s="17" customFormat="1" ht="12.75" customHeight="1" x14ac:dyDescent="0.25">
      <c r="A22" s="125" t="s">
        <v>155</v>
      </c>
      <c r="B22" s="125"/>
      <c r="C22" s="28"/>
      <c r="F22" s="27"/>
      <c r="G22" s="18" t="s">
        <v>163</v>
      </c>
    </row>
    <row r="23" spans="1:21" s="17" customFormat="1" ht="38.25" customHeight="1" thickBot="1" x14ac:dyDescent="0.3">
      <c r="A23" s="126" t="s">
        <v>296</v>
      </c>
      <c r="B23" s="126"/>
      <c r="C23" s="126"/>
      <c r="D23" s="102"/>
      <c r="E23" s="16"/>
      <c r="G23" s="124" t="s">
        <v>160</v>
      </c>
      <c r="H23" s="124"/>
      <c r="I23" s="124"/>
      <c r="J23" s="124"/>
    </row>
    <row r="24" spans="1:21" s="27" customFormat="1" ht="15.75" customHeight="1" thickBot="1" x14ac:dyDescent="0.3">
      <c r="A24" s="127" t="s">
        <v>156</v>
      </c>
      <c r="B24" s="127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4" t="s">
        <v>157</v>
      </c>
      <c r="B25" s="124"/>
      <c r="C25" s="124"/>
      <c r="E25" s="26" t="s">
        <v>2</v>
      </c>
      <c r="G25" s="128" t="s">
        <v>161</v>
      </c>
      <c r="H25" s="128"/>
      <c r="I25" s="128"/>
      <c r="J25" s="128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9" t="s">
        <v>165</v>
      </c>
      <c r="C27" s="99"/>
      <c r="D27" s="129" t="s">
        <v>166</v>
      </c>
      <c r="E27" s="130"/>
      <c r="F27" s="131" t="s">
        <v>168</v>
      </c>
      <c r="G27" s="131" t="s">
        <v>169</v>
      </c>
      <c r="H27" s="132"/>
      <c r="I27" s="132"/>
      <c r="J27" s="132"/>
    </row>
    <row r="28" spans="1:21" s="10" customFormat="1" ht="67.5" customHeight="1" x14ac:dyDescent="0.25">
      <c r="A28" s="64"/>
      <c r="B28" s="99" t="s">
        <v>142</v>
      </c>
      <c r="C28" s="36" t="s">
        <v>70</v>
      </c>
      <c r="D28" s="99" t="s">
        <v>5</v>
      </c>
      <c r="E28" s="99" t="s">
        <v>167</v>
      </c>
      <c r="F28" s="132"/>
      <c r="G28" s="99" t="s">
        <v>6</v>
      </c>
      <c r="H28" s="99" t="s">
        <v>7</v>
      </c>
      <c r="I28" s="99" t="s">
        <v>8</v>
      </c>
      <c r="J28" s="99" t="s">
        <v>9</v>
      </c>
    </row>
    <row r="29" spans="1:21" s="40" customFormat="1" ht="21.75" customHeight="1" x14ac:dyDescent="0.25">
      <c r="A29" s="37" t="s">
        <v>10</v>
      </c>
      <c r="B29" s="9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124574.79999999999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99828.4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99828.4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</f>
        <v>99828.4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124574.79999999999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</row>
    <row r="173" spans="1:11" ht="13.5" customHeight="1" x14ac:dyDescent="0.25">
      <c r="A173" s="134" t="s">
        <v>318</v>
      </c>
      <c r="B173" s="134"/>
      <c r="C173" s="134"/>
      <c r="D173" s="134"/>
      <c r="E173" s="134"/>
      <c r="F173" s="134"/>
      <c r="G173" s="134"/>
      <c r="H173" s="134"/>
      <c r="I173" s="134"/>
      <c r="J173" s="134"/>
    </row>
    <row r="174" spans="1:11" ht="14.25" x14ac:dyDescent="0.25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</row>
    <row r="175" spans="1:11" ht="24.75" customHeight="1" x14ac:dyDescent="0.3">
      <c r="A175" s="120" t="s">
        <v>308</v>
      </c>
      <c r="B175" s="120"/>
      <c r="C175" s="118"/>
      <c r="D175" s="118"/>
      <c r="E175" s="118"/>
      <c r="F175" s="119" t="s">
        <v>309</v>
      </c>
      <c r="G175" s="119"/>
      <c r="H175" s="119"/>
      <c r="I175" s="74"/>
      <c r="J175" s="74"/>
    </row>
    <row r="176" spans="1:11" ht="16.5" x14ac:dyDescent="0.25">
      <c r="A176" s="91" t="s">
        <v>147</v>
      </c>
      <c r="B176" s="88"/>
      <c r="C176" s="122" t="s">
        <v>67</v>
      </c>
      <c r="D176" s="122"/>
      <c r="E176" s="122"/>
      <c r="F176" s="121" t="s">
        <v>68</v>
      </c>
      <c r="G176" s="121"/>
      <c r="H176" s="121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0" t="s">
        <v>310</v>
      </c>
      <c r="B178" s="120"/>
      <c r="C178" s="118"/>
      <c r="D178" s="118"/>
      <c r="E178" s="118"/>
      <c r="F178" s="119" t="s">
        <v>311</v>
      </c>
      <c r="G178" s="119"/>
      <c r="H178" s="119"/>
      <c r="I178" s="74"/>
      <c r="J178" s="74"/>
    </row>
    <row r="179" spans="1:10" ht="16.5" x14ac:dyDescent="0.25">
      <c r="A179" s="91" t="s">
        <v>148</v>
      </c>
      <c r="B179" s="90"/>
      <c r="C179" s="122" t="s">
        <v>67</v>
      </c>
      <c r="D179" s="122"/>
      <c r="E179" s="122"/>
      <c r="F179" s="121" t="s">
        <v>68</v>
      </c>
      <c r="G179" s="121"/>
      <c r="H179" s="121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178:B178"/>
    <mergeCell ref="C178:E178"/>
    <mergeCell ref="F178:H178"/>
    <mergeCell ref="C179:E179"/>
    <mergeCell ref="F179:H17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322</v>
      </c>
      <c r="I1" s="145"/>
      <c r="J1" s="145"/>
    </row>
    <row r="2" spans="1:10" ht="59.25" customHeight="1" x14ac:dyDescent="0.25">
      <c r="H2" s="145" t="s">
        <v>312</v>
      </c>
      <c r="I2" s="145"/>
      <c r="J2" s="145"/>
    </row>
    <row r="3" spans="1:10" ht="94.5" customHeight="1" x14ac:dyDescent="0.25">
      <c r="H3" s="145" t="s">
        <v>145</v>
      </c>
      <c r="I3" s="145"/>
      <c r="J3" s="145"/>
    </row>
    <row r="4" spans="1:10" ht="10.5" customHeight="1" x14ac:dyDescent="0.25">
      <c r="H4" s="147"/>
      <c r="I4" s="147"/>
      <c r="J4" s="147"/>
    </row>
    <row r="5" spans="1:10" ht="20.25" x14ac:dyDescent="0.35">
      <c r="A5" s="148" t="s">
        <v>146</v>
      </c>
      <c r="B5" s="148"/>
      <c r="C5" s="148"/>
      <c r="D5" s="148"/>
      <c r="E5" s="148"/>
      <c r="F5" s="148"/>
      <c r="G5" s="148"/>
      <c r="H5" s="148"/>
      <c r="I5" s="148"/>
      <c r="J5" s="148"/>
    </row>
    <row r="6" spans="1:10" x14ac:dyDescent="0.25">
      <c r="B6" s="4"/>
      <c r="C6" s="5"/>
    </row>
    <row r="7" spans="1:10" ht="33" customHeight="1" x14ac:dyDescent="0.25">
      <c r="A7" s="127" t="s">
        <v>307</v>
      </c>
      <c r="B7" s="127"/>
      <c r="C7" s="127"/>
      <c r="D7" s="127"/>
      <c r="E7" s="127"/>
      <c r="F7" s="127"/>
      <c r="G7" s="127"/>
      <c r="H7" s="127"/>
      <c r="I7" s="127"/>
      <c r="J7" s="127"/>
    </row>
    <row r="8" spans="1:10" s="1" customFormat="1" ht="9.75" customHeight="1" x14ac:dyDescent="0.25">
      <c r="A8" s="146" t="s">
        <v>149</v>
      </c>
      <c r="B8" s="146"/>
      <c r="C8" s="146"/>
      <c r="D8" s="146"/>
      <c r="E8" s="146"/>
      <c r="F8" s="146"/>
      <c r="G8" s="146"/>
      <c r="H8" s="146"/>
      <c r="I8" s="146"/>
      <c r="J8" s="146"/>
    </row>
    <row r="9" spans="1:10" ht="14.25" customHeight="1" x14ac:dyDescent="0.25">
      <c r="B9" s="6"/>
      <c r="C9" s="103"/>
      <c r="D9" s="6"/>
      <c r="E9" s="6"/>
      <c r="F9" s="6"/>
      <c r="G9" s="6"/>
      <c r="H9" s="8"/>
    </row>
    <row r="10" spans="1:10" ht="25.5" customHeight="1" x14ac:dyDescent="0.3">
      <c r="A10" s="136" t="s">
        <v>300</v>
      </c>
      <c r="B10" s="136"/>
      <c r="C10" s="136"/>
      <c r="D10" s="136"/>
      <c r="E10" s="136"/>
      <c r="F10" s="136"/>
      <c r="G10" s="136"/>
      <c r="H10" s="136"/>
      <c r="I10" s="136"/>
      <c r="J10" s="136"/>
    </row>
    <row r="11" spans="1:10" ht="21" customHeight="1" x14ac:dyDescent="0.25">
      <c r="A11" s="137" t="s">
        <v>297</v>
      </c>
      <c r="B11" s="137"/>
      <c r="C11" s="137"/>
      <c r="D11" s="137"/>
      <c r="E11" s="137"/>
      <c r="F11" s="137"/>
      <c r="G11" s="137"/>
      <c r="H11" s="137"/>
      <c r="I11" s="137"/>
      <c r="J11" s="137"/>
    </row>
    <row r="12" spans="1:10" ht="27" customHeight="1" x14ac:dyDescent="0.25">
      <c r="A12" s="134" t="s">
        <v>320</v>
      </c>
      <c r="B12" s="134"/>
      <c r="C12" s="134"/>
      <c r="D12" s="134"/>
      <c r="E12" s="134"/>
      <c r="F12" s="134"/>
      <c r="G12" s="134"/>
      <c r="H12" s="134"/>
      <c r="I12" s="134"/>
      <c r="J12" s="134"/>
    </row>
    <row r="13" spans="1:10" ht="24.75" customHeight="1" x14ac:dyDescent="0.45">
      <c r="A13" s="138" t="s">
        <v>150</v>
      </c>
      <c r="B13" s="138"/>
      <c r="C13" s="138"/>
      <c r="D13" s="138"/>
      <c r="E13" s="138"/>
      <c r="F13" s="138"/>
      <c r="G13" s="138"/>
      <c r="H13" s="138"/>
      <c r="I13" s="138"/>
      <c r="J13" s="138"/>
    </row>
    <row r="14" spans="1:10" s="9" customFormat="1" ht="18" customHeight="1" x14ac:dyDescent="0.3">
      <c r="A14" s="139" t="s">
        <v>151</v>
      </c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 s="10" customFormat="1" ht="16.5" customHeight="1" x14ac:dyDescent="0.25">
      <c r="A15" s="140" t="s">
        <v>302</v>
      </c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s="10" customFormat="1" ht="27" customHeight="1" x14ac:dyDescent="0.3">
      <c r="A16" s="103"/>
      <c r="B16" s="104"/>
      <c r="C16" s="12"/>
      <c r="D16" s="104"/>
      <c r="E16" s="104"/>
      <c r="F16" s="104"/>
      <c r="G16" s="13"/>
      <c r="H16" s="13"/>
      <c r="I16" s="104"/>
      <c r="J16" s="104"/>
    </row>
    <row r="17" spans="1:21" s="15" customFormat="1" ht="30.75" customHeight="1" thickBot="1" x14ac:dyDescent="0.3">
      <c r="A17" s="141" t="s">
        <v>304</v>
      </c>
      <c r="B17" s="141"/>
      <c r="C17" s="141"/>
      <c r="D17" s="141"/>
      <c r="E17" s="14"/>
      <c r="G17" s="142" t="s">
        <v>158</v>
      </c>
      <c r="H17" s="142"/>
      <c r="I17" s="142"/>
      <c r="J17" s="142"/>
    </row>
    <row r="18" spans="1:21" s="17" customFormat="1" ht="15.75" customHeight="1" thickBot="1" x14ac:dyDescent="0.3">
      <c r="A18" s="143" t="s">
        <v>313</v>
      </c>
      <c r="B18" s="143"/>
      <c r="C18" s="143"/>
      <c r="D18" s="14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6" customFormat="1" ht="72" customHeight="1" thickBot="1" x14ac:dyDescent="0.3">
      <c r="A19" s="141" t="s">
        <v>153</v>
      </c>
      <c r="B19" s="141"/>
      <c r="C19" s="79"/>
      <c r="D19" s="10"/>
      <c r="G19" s="144" t="s">
        <v>305</v>
      </c>
      <c r="H19" s="144"/>
      <c r="I19" s="144"/>
      <c r="J19" s="144"/>
      <c r="N19" s="106" t="s">
        <v>298</v>
      </c>
      <c r="U19" s="106" t="s">
        <v>299</v>
      </c>
    </row>
    <row r="20" spans="1:21" s="106" customFormat="1" ht="12.75" customHeight="1" thickBot="1" x14ac:dyDescent="0.3">
      <c r="A20" s="79" t="s">
        <v>152</v>
      </c>
      <c r="C20" s="23"/>
      <c r="D20" s="24"/>
      <c r="E20" s="25"/>
      <c r="F20" s="25"/>
      <c r="G20" s="135"/>
      <c r="H20" s="135"/>
      <c r="I20" s="135"/>
      <c r="J20" s="135"/>
    </row>
    <row r="21" spans="1:21" s="17" customFormat="1" ht="15.75" customHeight="1" thickBot="1" x14ac:dyDescent="0.3">
      <c r="A21" s="124" t="s">
        <v>154</v>
      </c>
      <c r="B21" s="124"/>
      <c r="C21" s="124"/>
      <c r="G21" s="17" t="s">
        <v>162</v>
      </c>
      <c r="I21" s="26" t="s">
        <v>306</v>
      </c>
    </row>
    <row r="22" spans="1:21" s="17" customFormat="1" ht="12.75" customHeight="1" x14ac:dyDescent="0.25">
      <c r="A22" s="125" t="s">
        <v>155</v>
      </c>
      <c r="B22" s="125"/>
      <c r="C22" s="28"/>
      <c r="F22" s="27"/>
      <c r="G22" s="18" t="s">
        <v>163</v>
      </c>
    </row>
    <row r="23" spans="1:21" s="17" customFormat="1" ht="38.25" customHeight="1" thickBot="1" x14ac:dyDescent="0.3">
      <c r="A23" s="126" t="s">
        <v>296</v>
      </c>
      <c r="B23" s="126"/>
      <c r="C23" s="126"/>
      <c r="D23" s="105"/>
      <c r="E23" s="16"/>
      <c r="G23" s="124" t="s">
        <v>160</v>
      </c>
      <c r="H23" s="124"/>
      <c r="I23" s="124"/>
      <c r="J23" s="124"/>
    </row>
    <row r="24" spans="1:21" s="27" customFormat="1" ht="15.75" customHeight="1" thickBot="1" x14ac:dyDescent="0.3">
      <c r="A24" s="127" t="s">
        <v>156</v>
      </c>
      <c r="B24" s="127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4" t="s">
        <v>157</v>
      </c>
      <c r="B25" s="124"/>
      <c r="C25" s="124"/>
      <c r="E25" s="26" t="s">
        <v>2</v>
      </c>
      <c r="G25" s="128" t="s">
        <v>161</v>
      </c>
      <c r="H25" s="128"/>
      <c r="I25" s="128"/>
      <c r="J25" s="128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7" t="s">
        <v>165</v>
      </c>
      <c r="C27" s="107"/>
      <c r="D27" s="129" t="s">
        <v>166</v>
      </c>
      <c r="E27" s="130"/>
      <c r="F27" s="131" t="s">
        <v>168</v>
      </c>
      <c r="G27" s="131" t="s">
        <v>169</v>
      </c>
      <c r="H27" s="132"/>
      <c r="I27" s="132"/>
      <c r="J27" s="132"/>
    </row>
    <row r="28" spans="1:21" s="10" customFormat="1" ht="67.5" customHeight="1" x14ac:dyDescent="0.25">
      <c r="A28" s="64"/>
      <c r="B28" s="107" t="s">
        <v>142</v>
      </c>
      <c r="C28" s="36" t="s">
        <v>70</v>
      </c>
      <c r="D28" s="107" t="s">
        <v>5</v>
      </c>
      <c r="E28" s="107" t="s">
        <v>167</v>
      </c>
      <c r="F28" s="132"/>
      <c r="G28" s="107" t="s">
        <v>6</v>
      </c>
      <c r="H28" s="107" t="s">
        <v>7</v>
      </c>
      <c r="I28" s="107" t="s">
        <v>8</v>
      </c>
      <c r="J28" s="107" t="s">
        <v>9</v>
      </c>
    </row>
    <row r="29" spans="1:21" s="40" customFormat="1" ht="21.75" customHeight="1" x14ac:dyDescent="0.25">
      <c r="A29" s="37" t="s">
        <v>10</v>
      </c>
      <c r="B29" s="10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118617.1</v>
      </c>
      <c r="I30" s="84">
        <f t="shared" si="0"/>
        <v>231239.3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93870.7</v>
      </c>
      <c r="I31" s="84">
        <f t="shared" si="1"/>
        <v>167938.3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93870.7</v>
      </c>
      <c r="I32" s="84">
        <f t="shared" si="2"/>
        <v>167938.3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107778.4-7950-5957.7</f>
        <v>93870.7</v>
      </c>
      <c r="I33" s="49">
        <f>172445.5-4507.2</f>
        <v>167938.3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118617.1</v>
      </c>
      <c r="I171" s="84">
        <f t="shared" si="37"/>
        <v>231239.3</v>
      </c>
      <c r="J171" s="84">
        <f t="shared" si="37"/>
        <v>345587</v>
      </c>
      <c r="K171" s="50"/>
    </row>
    <row r="172" spans="1:11" ht="18" customHeight="1" x14ac:dyDescent="0.25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</row>
    <row r="173" spans="1:11" ht="13.5" customHeight="1" x14ac:dyDescent="0.25">
      <c r="A173" s="134" t="s">
        <v>321</v>
      </c>
      <c r="B173" s="134"/>
      <c r="C173" s="134"/>
      <c r="D173" s="134"/>
      <c r="E173" s="134"/>
      <c r="F173" s="134"/>
      <c r="G173" s="134"/>
      <c r="H173" s="134"/>
      <c r="I173" s="134"/>
      <c r="J173" s="134"/>
    </row>
    <row r="174" spans="1:11" ht="14.25" x14ac:dyDescent="0.25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</row>
    <row r="175" spans="1:11" ht="24.75" customHeight="1" x14ac:dyDescent="0.3">
      <c r="A175" s="120" t="s">
        <v>308</v>
      </c>
      <c r="B175" s="120"/>
      <c r="C175" s="118"/>
      <c r="D175" s="118"/>
      <c r="E175" s="118"/>
      <c r="F175" s="119" t="s">
        <v>309</v>
      </c>
      <c r="G175" s="119"/>
      <c r="H175" s="119"/>
      <c r="I175" s="74"/>
      <c r="J175" s="74"/>
    </row>
    <row r="176" spans="1:11" ht="16.5" x14ac:dyDescent="0.25">
      <c r="A176" s="91" t="s">
        <v>147</v>
      </c>
      <c r="B176" s="88"/>
      <c r="C176" s="122" t="s">
        <v>67</v>
      </c>
      <c r="D176" s="122"/>
      <c r="E176" s="122"/>
      <c r="F176" s="121" t="s">
        <v>68</v>
      </c>
      <c r="G176" s="121"/>
      <c r="H176" s="121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0" t="s">
        <v>310</v>
      </c>
      <c r="B178" s="120"/>
      <c r="C178" s="118"/>
      <c r="D178" s="118"/>
      <c r="E178" s="118"/>
      <c r="F178" s="119" t="s">
        <v>311</v>
      </c>
      <c r="G178" s="119"/>
      <c r="H178" s="119"/>
      <c r="I178" s="74"/>
      <c r="J178" s="74"/>
    </row>
    <row r="179" spans="1:10" ht="16.5" x14ac:dyDescent="0.25">
      <c r="A179" s="91" t="s">
        <v>148</v>
      </c>
      <c r="B179" s="90"/>
      <c r="C179" s="122" t="s">
        <v>67</v>
      </c>
      <c r="D179" s="122"/>
      <c r="E179" s="122"/>
      <c r="F179" s="121" t="s">
        <v>68</v>
      </c>
      <c r="G179" s="121"/>
      <c r="H179" s="121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8:B178"/>
    <mergeCell ref="C178:E178"/>
    <mergeCell ref="F178:H178"/>
    <mergeCell ref="C179:E179"/>
    <mergeCell ref="F179:H179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1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323</v>
      </c>
      <c r="I1" s="145"/>
      <c r="J1" s="145"/>
    </row>
    <row r="2" spans="1:10" ht="59.25" customHeight="1" x14ac:dyDescent="0.25">
      <c r="H2" s="145" t="s">
        <v>312</v>
      </c>
      <c r="I2" s="145"/>
      <c r="J2" s="145"/>
    </row>
    <row r="3" spans="1:10" ht="94.5" customHeight="1" x14ac:dyDescent="0.25">
      <c r="H3" s="145" t="s">
        <v>145</v>
      </c>
      <c r="I3" s="145"/>
      <c r="J3" s="145"/>
    </row>
    <row r="4" spans="1:10" ht="10.5" customHeight="1" x14ac:dyDescent="0.25">
      <c r="H4" s="147"/>
      <c r="I4" s="147"/>
      <c r="J4" s="147"/>
    </row>
    <row r="5" spans="1:10" ht="20.25" x14ac:dyDescent="0.35">
      <c r="A5" s="148" t="s">
        <v>146</v>
      </c>
      <c r="B5" s="148"/>
      <c r="C5" s="148"/>
      <c r="D5" s="148"/>
      <c r="E5" s="148"/>
      <c r="F5" s="148"/>
      <c r="G5" s="148"/>
      <c r="H5" s="148"/>
      <c r="I5" s="148"/>
      <c r="J5" s="148"/>
    </row>
    <row r="6" spans="1:10" x14ac:dyDescent="0.25">
      <c r="B6" s="4"/>
      <c r="C6" s="5"/>
    </row>
    <row r="7" spans="1:10" ht="33" customHeight="1" x14ac:dyDescent="0.25">
      <c r="A7" s="127" t="s">
        <v>307</v>
      </c>
      <c r="B7" s="127"/>
      <c r="C7" s="127"/>
      <c r="D7" s="127"/>
      <c r="E7" s="127"/>
      <c r="F7" s="127"/>
      <c r="G7" s="127"/>
      <c r="H7" s="127"/>
      <c r="I7" s="127"/>
      <c r="J7" s="127"/>
    </row>
    <row r="8" spans="1:10" s="1" customFormat="1" ht="9.75" customHeight="1" x14ac:dyDescent="0.25">
      <c r="A8" s="146" t="s">
        <v>149</v>
      </c>
      <c r="B8" s="146"/>
      <c r="C8" s="146"/>
      <c r="D8" s="146"/>
      <c r="E8" s="146"/>
      <c r="F8" s="146"/>
      <c r="G8" s="146"/>
      <c r="H8" s="146"/>
      <c r="I8" s="146"/>
      <c r="J8" s="146"/>
    </row>
    <row r="9" spans="1:10" ht="14.25" customHeight="1" x14ac:dyDescent="0.25">
      <c r="B9" s="6"/>
      <c r="C9" s="110"/>
      <c r="D9" s="6"/>
      <c r="E9" s="6"/>
      <c r="F9" s="6"/>
      <c r="G9" s="6"/>
      <c r="H9" s="8"/>
    </row>
    <row r="10" spans="1:10" ht="25.5" customHeight="1" x14ac:dyDescent="0.3">
      <c r="A10" s="136" t="s">
        <v>300</v>
      </c>
      <c r="B10" s="136"/>
      <c r="C10" s="136"/>
      <c r="D10" s="136"/>
      <c r="E10" s="136"/>
      <c r="F10" s="136"/>
      <c r="G10" s="136"/>
      <c r="H10" s="136"/>
      <c r="I10" s="136"/>
      <c r="J10" s="136"/>
    </row>
    <row r="11" spans="1:10" ht="21" customHeight="1" x14ac:dyDescent="0.25">
      <c r="A11" s="137" t="s">
        <v>297</v>
      </c>
      <c r="B11" s="137"/>
      <c r="C11" s="137"/>
      <c r="D11" s="137"/>
      <c r="E11" s="137"/>
      <c r="F11" s="137"/>
      <c r="G11" s="137"/>
      <c r="H11" s="137"/>
      <c r="I11" s="137"/>
      <c r="J11" s="137"/>
    </row>
    <row r="12" spans="1:10" ht="27" customHeight="1" x14ac:dyDescent="0.25">
      <c r="A12" s="134" t="s">
        <v>320</v>
      </c>
      <c r="B12" s="134"/>
      <c r="C12" s="134"/>
      <c r="D12" s="134"/>
      <c r="E12" s="134"/>
      <c r="F12" s="134"/>
      <c r="G12" s="134"/>
      <c r="H12" s="134"/>
      <c r="I12" s="134"/>
      <c r="J12" s="134"/>
    </row>
    <row r="13" spans="1:10" ht="24.75" customHeight="1" x14ac:dyDescent="0.45">
      <c r="A13" s="138" t="s">
        <v>150</v>
      </c>
      <c r="B13" s="138"/>
      <c r="C13" s="138"/>
      <c r="D13" s="138"/>
      <c r="E13" s="138"/>
      <c r="F13" s="138"/>
      <c r="G13" s="138"/>
      <c r="H13" s="138"/>
      <c r="I13" s="138"/>
      <c r="J13" s="138"/>
    </row>
    <row r="14" spans="1:10" s="9" customFormat="1" ht="18" customHeight="1" x14ac:dyDescent="0.3">
      <c r="A14" s="139" t="s">
        <v>151</v>
      </c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 s="10" customFormat="1" ht="16.5" customHeight="1" x14ac:dyDescent="0.25">
      <c r="A15" s="140" t="s">
        <v>302</v>
      </c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s="10" customFormat="1" ht="27" customHeight="1" x14ac:dyDescent="0.3">
      <c r="A16" s="110"/>
      <c r="B16" s="111"/>
      <c r="C16" s="12"/>
      <c r="D16" s="111"/>
      <c r="E16" s="111"/>
      <c r="F16" s="111"/>
      <c r="G16" s="13"/>
      <c r="H16" s="13"/>
      <c r="I16" s="111"/>
      <c r="J16" s="111"/>
    </row>
    <row r="17" spans="1:21" s="15" customFormat="1" ht="30.75" customHeight="1" thickBot="1" x14ac:dyDescent="0.3">
      <c r="A17" s="141" t="s">
        <v>304</v>
      </c>
      <c r="B17" s="141"/>
      <c r="C17" s="141"/>
      <c r="D17" s="141"/>
      <c r="E17" s="14"/>
      <c r="G17" s="142" t="s">
        <v>158</v>
      </c>
      <c r="H17" s="142"/>
      <c r="I17" s="142"/>
      <c r="J17" s="142"/>
    </row>
    <row r="18" spans="1:21" s="17" customFormat="1" ht="15.75" customHeight="1" thickBot="1" x14ac:dyDescent="0.3">
      <c r="A18" s="143" t="s">
        <v>313</v>
      </c>
      <c r="B18" s="143"/>
      <c r="C18" s="143"/>
      <c r="D18" s="143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8" customFormat="1" ht="72" customHeight="1" thickBot="1" x14ac:dyDescent="0.3">
      <c r="A19" s="141" t="s">
        <v>153</v>
      </c>
      <c r="B19" s="141"/>
      <c r="C19" s="79"/>
      <c r="D19" s="10"/>
      <c r="G19" s="144" t="s">
        <v>305</v>
      </c>
      <c r="H19" s="144"/>
      <c r="I19" s="144"/>
      <c r="J19" s="144"/>
      <c r="N19" s="108" t="s">
        <v>298</v>
      </c>
      <c r="U19" s="108" t="s">
        <v>299</v>
      </c>
    </row>
    <row r="20" spans="1:21" s="108" customFormat="1" ht="12.75" customHeight="1" thickBot="1" x14ac:dyDescent="0.3">
      <c r="A20" s="79" t="s">
        <v>152</v>
      </c>
      <c r="C20" s="23"/>
      <c r="D20" s="24"/>
      <c r="E20" s="25"/>
      <c r="F20" s="25"/>
      <c r="G20" s="135"/>
      <c r="H20" s="135"/>
      <c r="I20" s="135"/>
      <c r="J20" s="135"/>
    </row>
    <row r="21" spans="1:21" s="17" customFormat="1" ht="15.75" customHeight="1" thickBot="1" x14ac:dyDescent="0.3">
      <c r="A21" s="124" t="s">
        <v>154</v>
      </c>
      <c r="B21" s="124"/>
      <c r="C21" s="124"/>
      <c r="G21" s="17" t="s">
        <v>162</v>
      </c>
      <c r="I21" s="26" t="s">
        <v>306</v>
      </c>
    </row>
    <row r="22" spans="1:21" s="17" customFormat="1" ht="12.75" customHeight="1" x14ac:dyDescent="0.25">
      <c r="A22" s="125" t="s">
        <v>155</v>
      </c>
      <c r="B22" s="125"/>
      <c r="C22" s="28"/>
      <c r="F22" s="27"/>
      <c r="G22" s="18" t="s">
        <v>163</v>
      </c>
    </row>
    <row r="23" spans="1:21" s="17" customFormat="1" ht="38.25" customHeight="1" thickBot="1" x14ac:dyDescent="0.3">
      <c r="A23" s="126" t="s">
        <v>296</v>
      </c>
      <c r="B23" s="126"/>
      <c r="C23" s="126"/>
      <c r="D23" s="112"/>
      <c r="E23" s="16"/>
      <c r="G23" s="124" t="s">
        <v>160</v>
      </c>
      <c r="H23" s="124"/>
      <c r="I23" s="124"/>
      <c r="J23" s="124"/>
    </row>
    <row r="24" spans="1:21" s="27" customFormat="1" ht="15.75" customHeight="1" thickBot="1" x14ac:dyDescent="0.3">
      <c r="A24" s="127" t="s">
        <v>156</v>
      </c>
      <c r="B24" s="127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4" t="s">
        <v>157</v>
      </c>
      <c r="B25" s="124"/>
      <c r="C25" s="124"/>
      <c r="E25" s="26" t="s">
        <v>2</v>
      </c>
      <c r="G25" s="128" t="s">
        <v>161</v>
      </c>
      <c r="H25" s="128"/>
      <c r="I25" s="128"/>
      <c r="J25" s="128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9" t="s">
        <v>165</v>
      </c>
      <c r="C27" s="109"/>
      <c r="D27" s="129" t="s">
        <v>166</v>
      </c>
      <c r="E27" s="130"/>
      <c r="F27" s="131" t="s">
        <v>168</v>
      </c>
      <c r="G27" s="131" t="s">
        <v>169</v>
      </c>
      <c r="H27" s="132"/>
      <c r="I27" s="132"/>
      <c r="J27" s="132"/>
    </row>
    <row r="28" spans="1:21" s="10" customFormat="1" ht="67.5" customHeight="1" x14ac:dyDescent="0.25">
      <c r="A28" s="64"/>
      <c r="B28" s="109" t="s">
        <v>142</v>
      </c>
      <c r="C28" s="36" t="s">
        <v>70</v>
      </c>
      <c r="D28" s="109" t="s">
        <v>5</v>
      </c>
      <c r="E28" s="109" t="s">
        <v>167</v>
      </c>
      <c r="F28" s="132"/>
      <c r="G28" s="109" t="s">
        <v>6</v>
      </c>
      <c r="H28" s="109" t="s">
        <v>7</v>
      </c>
      <c r="I28" s="109" t="s">
        <v>8</v>
      </c>
      <c r="J28" s="109" t="s">
        <v>9</v>
      </c>
    </row>
    <row r="29" spans="1:21" s="40" customFormat="1" ht="21.75" customHeight="1" x14ac:dyDescent="0.25">
      <c r="A29" s="37" t="s">
        <v>10</v>
      </c>
      <c r="B29" s="10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1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15530.300000000001</v>
      </c>
      <c r="H30" s="84">
        <f t="shared" si="0"/>
        <v>94617.1</v>
      </c>
      <c r="I30" s="84">
        <f t="shared" si="0"/>
        <v>207289.3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11161.300000000003</v>
      </c>
      <c r="H31" s="84">
        <f t="shared" si="1"/>
        <v>69870.7</v>
      </c>
      <c r="I31" s="84">
        <f t="shared" si="1"/>
        <v>143988.29999999999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11161.300000000003</v>
      </c>
      <c r="H32" s="84">
        <f t="shared" si="2"/>
        <v>69870.7</v>
      </c>
      <c r="I32" s="84">
        <f t="shared" si="2"/>
        <v>143988.29999999999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43111.3-7950-24000</f>
        <v>11161.300000000003</v>
      </c>
      <c r="H33" s="49">
        <f>107778.4-7950-5957.7-24000</f>
        <v>69870.7</v>
      </c>
      <c r="I33" s="49">
        <f>172445.5-4507.2-23950</f>
        <v>143988.29999999999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15530.300000000001</v>
      </c>
      <c r="H171" s="84">
        <f t="shared" si="37"/>
        <v>94617.1</v>
      </c>
      <c r="I171" s="84">
        <f t="shared" si="37"/>
        <v>207289.3</v>
      </c>
      <c r="J171" s="84">
        <f t="shared" si="37"/>
        <v>345587</v>
      </c>
      <c r="K171" s="50"/>
    </row>
    <row r="172" spans="1:11" ht="18" customHeight="1" x14ac:dyDescent="0.25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</row>
    <row r="173" spans="1:11" ht="13.5" customHeight="1" x14ac:dyDescent="0.25">
      <c r="A173" s="134" t="s">
        <v>321</v>
      </c>
      <c r="B173" s="134"/>
      <c r="C173" s="134"/>
      <c r="D173" s="134"/>
      <c r="E173" s="134"/>
      <c r="F173" s="134"/>
      <c r="G173" s="134"/>
      <c r="H173" s="134"/>
      <c r="I173" s="134"/>
      <c r="J173" s="134"/>
    </row>
    <row r="174" spans="1:11" ht="14.25" x14ac:dyDescent="0.25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</row>
    <row r="175" spans="1:11" ht="24.75" customHeight="1" x14ac:dyDescent="0.3">
      <c r="A175" s="120" t="s">
        <v>308</v>
      </c>
      <c r="B175" s="120"/>
      <c r="C175" s="118"/>
      <c r="D175" s="118"/>
      <c r="E175" s="118"/>
      <c r="F175" s="119" t="s">
        <v>309</v>
      </c>
      <c r="G175" s="119"/>
      <c r="H175" s="119"/>
      <c r="I175" s="74"/>
      <c r="J175" s="74"/>
    </row>
    <row r="176" spans="1:11" ht="16.5" x14ac:dyDescent="0.25">
      <c r="A176" s="91" t="s">
        <v>147</v>
      </c>
      <c r="B176" s="88"/>
      <c r="C176" s="122" t="s">
        <v>67</v>
      </c>
      <c r="D176" s="122"/>
      <c r="E176" s="122"/>
      <c r="F176" s="121" t="s">
        <v>68</v>
      </c>
      <c r="G176" s="121"/>
      <c r="H176" s="121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0" t="s">
        <v>310</v>
      </c>
      <c r="B178" s="120"/>
      <c r="C178" s="118"/>
      <c r="D178" s="118"/>
      <c r="E178" s="118"/>
      <c r="F178" s="119" t="s">
        <v>311</v>
      </c>
      <c r="G178" s="119"/>
      <c r="H178" s="119"/>
      <c r="I178" s="74"/>
      <c r="J178" s="74"/>
    </row>
    <row r="179" spans="1:10" ht="16.5" x14ac:dyDescent="0.25">
      <c r="A179" s="91" t="s">
        <v>148</v>
      </c>
      <c r="B179" s="90"/>
      <c r="C179" s="122" t="s">
        <v>67</v>
      </c>
      <c r="D179" s="122"/>
      <c r="E179" s="122"/>
      <c r="F179" s="121" t="s">
        <v>68</v>
      </c>
      <c r="G179" s="121"/>
      <c r="H179" s="121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178:B178"/>
    <mergeCell ref="C178:E178"/>
    <mergeCell ref="F178:H178"/>
    <mergeCell ref="C179:E179"/>
    <mergeCell ref="F179:H17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2"/>
  <sheetViews>
    <sheetView tabSelected="1" zoomScaleNormal="100" workbookViewId="0">
      <selection activeCell="H2" sqref="H2:J2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8.85546875" style="4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5" t="s">
        <v>337</v>
      </c>
      <c r="I1" s="145"/>
      <c r="J1" s="145"/>
    </row>
    <row r="2" spans="1:10" ht="94.5" customHeight="1" x14ac:dyDescent="0.25">
      <c r="H2" s="145" t="s">
        <v>145</v>
      </c>
      <c r="I2" s="145"/>
      <c r="J2" s="145"/>
    </row>
    <row r="3" spans="1:10" ht="10.5" customHeight="1" x14ac:dyDescent="0.25">
      <c r="H3" s="147"/>
      <c r="I3" s="147"/>
      <c r="J3" s="147"/>
    </row>
    <row r="4" spans="1:10" ht="20.25" x14ac:dyDescent="0.35">
      <c r="A4" s="148" t="s">
        <v>146</v>
      </c>
      <c r="B4" s="148"/>
      <c r="C4" s="148"/>
      <c r="D4" s="148"/>
      <c r="E4" s="148"/>
      <c r="F4" s="148"/>
      <c r="G4" s="148"/>
      <c r="H4" s="148"/>
      <c r="I4" s="148"/>
      <c r="J4" s="148"/>
    </row>
    <row r="5" spans="1:10" x14ac:dyDescent="0.25">
      <c r="B5" s="4"/>
      <c r="C5" s="5"/>
    </row>
    <row r="6" spans="1:10" ht="33" customHeight="1" x14ac:dyDescent="0.25">
      <c r="A6" s="149" t="s">
        <v>333</v>
      </c>
      <c r="B6" s="149"/>
      <c r="C6" s="149"/>
      <c r="D6" s="149"/>
      <c r="E6" s="149"/>
      <c r="F6" s="149"/>
      <c r="G6" s="149"/>
      <c r="H6" s="149"/>
      <c r="I6" s="149"/>
      <c r="J6" s="149"/>
    </row>
    <row r="7" spans="1:10" s="1" customFormat="1" ht="9.75" customHeight="1" x14ac:dyDescent="0.25">
      <c r="A7" s="146" t="s">
        <v>149</v>
      </c>
      <c r="B7" s="146"/>
      <c r="C7" s="146"/>
      <c r="D7" s="146"/>
      <c r="E7" s="146"/>
      <c r="F7" s="146"/>
      <c r="G7" s="146"/>
      <c r="H7" s="146"/>
      <c r="I7" s="146"/>
      <c r="J7" s="146"/>
    </row>
    <row r="8" spans="1:10" ht="14.25" customHeight="1" x14ac:dyDescent="0.25">
      <c r="B8" s="6"/>
      <c r="C8" s="113"/>
      <c r="D8" s="6"/>
      <c r="E8" s="6"/>
      <c r="F8" s="6"/>
      <c r="G8" s="6"/>
      <c r="H8" s="8"/>
    </row>
    <row r="9" spans="1:10" ht="25.5" customHeight="1" x14ac:dyDescent="0.3">
      <c r="A9" s="136" t="s">
        <v>326</v>
      </c>
      <c r="B9" s="136"/>
      <c r="C9" s="136"/>
      <c r="D9" s="136"/>
      <c r="E9" s="136"/>
      <c r="F9" s="136"/>
      <c r="G9" s="136"/>
      <c r="H9" s="136"/>
      <c r="I9" s="136"/>
      <c r="J9" s="136"/>
    </row>
    <row r="10" spans="1:10" ht="21" customHeight="1" x14ac:dyDescent="0.25">
      <c r="A10" s="137" t="s">
        <v>297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7" customHeight="1" x14ac:dyDescent="0.25">
      <c r="A11" s="134" t="s">
        <v>327</v>
      </c>
      <c r="B11" s="134"/>
      <c r="C11" s="134"/>
      <c r="D11" s="134"/>
      <c r="E11" s="134"/>
      <c r="F11" s="134"/>
      <c r="G11" s="134"/>
      <c r="H11" s="134"/>
      <c r="I11" s="134"/>
      <c r="J11" s="134"/>
    </row>
    <row r="12" spans="1:10" ht="24.75" customHeight="1" x14ac:dyDescent="0.45">
      <c r="A12" s="138" t="s">
        <v>150</v>
      </c>
      <c r="B12" s="138"/>
      <c r="C12" s="138"/>
      <c r="D12" s="138"/>
      <c r="E12" s="138"/>
      <c r="F12" s="138"/>
      <c r="G12" s="138"/>
      <c r="H12" s="138"/>
      <c r="I12" s="138"/>
      <c r="J12" s="138"/>
    </row>
    <row r="13" spans="1:10" s="9" customFormat="1" ht="18" customHeight="1" x14ac:dyDescent="0.3">
      <c r="A13" s="139" t="s">
        <v>151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10" customFormat="1" ht="16.5" customHeight="1" x14ac:dyDescent="0.25">
      <c r="A14" s="140" t="s">
        <v>328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27" customHeight="1" x14ac:dyDescent="0.3">
      <c r="A15" s="113"/>
      <c r="B15" s="114"/>
      <c r="C15" s="12"/>
      <c r="D15" s="114"/>
      <c r="E15" s="114"/>
      <c r="F15" s="114"/>
      <c r="G15" s="13"/>
      <c r="H15" s="13"/>
      <c r="I15" s="114"/>
      <c r="J15" s="114"/>
    </row>
    <row r="16" spans="1:10" s="15" customFormat="1" ht="30.75" customHeight="1" thickBot="1" x14ac:dyDescent="0.3">
      <c r="A16" s="141" t="s">
        <v>330</v>
      </c>
      <c r="B16" s="141"/>
      <c r="C16" s="141"/>
      <c r="D16" s="141"/>
      <c r="E16" s="14"/>
      <c r="G16" s="142" t="s">
        <v>158</v>
      </c>
      <c r="H16" s="142"/>
      <c r="I16" s="142"/>
      <c r="J16" s="142"/>
    </row>
    <row r="17" spans="1:21" s="17" customFormat="1" ht="15.75" customHeight="1" thickBot="1" x14ac:dyDescent="0.3">
      <c r="A17" s="143" t="s">
        <v>336</v>
      </c>
      <c r="B17" s="143"/>
      <c r="C17" s="143"/>
      <c r="D17" s="143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116" customFormat="1" ht="72" customHeight="1" thickBot="1" x14ac:dyDescent="0.3">
      <c r="A18" s="141" t="s">
        <v>153</v>
      </c>
      <c r="B18" s="141"/>
      <c r="C18" s="79"/>
      <c r="D18" s="10"/>
      <c r="G18" s="144" t="s">
        <v>331</v>
      </c>
      <c r="H18" s="144"/>
      <c r="I18" s="144"/>
      <c r="J18" s="144"/>
      <c r="N18" s="116" t="s">
        <v>298</v>
      </c>
      <c r="U18" s="116" t="s">
        <v>299</v>
      </c>
    </row>
    <row r="19" spans="1:21" s="116" customFormat="1" ht="12.75" customHeight="1" thickBot="1" x14ac:dyDescent="0.3">
      <c r="A19" s="79" t="s">
        <v>152</v>
      </c>
      <c r="C19" s="23"/>
      <c r="D19" s="24"/>
      <c r="E19" s="25"/>
      <c r="F19" s="25"/>
      <c r="G19" s="135"/>
      <c r="H19" s="135"/>
      <c r="I19" s="135"/>
      <c r="J19" s="135"/>
    </row>
    <row r="20" spans="1:21" s="17" customFormat="1" ht="15.75" customHeight="1" thickBot="1" x14ac:dyDescent="0.3">
      <c r="A20" s="124" t="s">
        <v>154</v>
      </c>
      <c r="B20" s="124"/>
      <c r="C20" s="124"/>
      <c r="G20" s="17" t="s">
        <v>162</v>
      </c>
      <c r="I20" s="26" t="s">
        <v>332</v>
      </c>
    </row>
    <row r="21" spans="1:21" s="17" customFormat="1" ht="12.75" customHeight="1" x14ac:dyDescent="0.25">
      <c r="A21" s="125" t="s">
        <v>155</v>
      </c>
      <c r="B21" s="125"/>
      <c r="C21" s="28"/>
      <c r="F21" s="27"/>
      <c r="G21" s="18" t="s">
        <v>163</v>
      </c>
    </row>
    <row r="22" spans="1:21" s="17" customFormat="1" ht="38.25" customHeight="1" thickBot="1" x14ac:dyDescent="0.3">
      <c r="A22" s="126" t="s">
        <v>296</v>
      </c>
      <c r="B22" s="126"/>
      <c r="C22" s="126"/>
      <c r="D22" s="115"/>
      <c r="E22" s="16"/>
      <c r="G22" s="124" t="s">
        <v>160</v>
      </c>
      <c r="H22" s="124"/>
      <c r="I22" s="124"/>
      <c r="J22" s="124"/>
    </row>
    <row r="23" spans="1:21" s="27" customFormat="1" ht="15.75" customHeight="1" thickBot="1" x14ac:dyDescent="0.3">
      <c r="A23" s="127" t="s">
        <v>156</v>
      </c>
      <c r="B23" s="127"/>
      <c r="C23" s="28"/>
      <c r="D23" s="87"/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24" t="s">
        <v>157</v>
      </c>
      <c r="B24" s="124"/>
      <c r="C24" s="124"/>
      <c r="E24" s="26" t="s">
        <v>2</v>
      </c>
      <c r="G24" s="128" t="s">
        <v>161</v>
      </c>
      <c r="H24" s="128"/>
      <c r="I24" s="128"/>
      <c r="J24" s="128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117" t="s">
        <v>165</v>
      </c>
      <c r="C26" s="117"/>
      <c r="D26" s="129" t="s">
        <v>166</v>
      </c>
      <c r="E26" s="130"/>
      <c r="F26" s="131" t="s">
        <v>168</v>
      </c>
      <c r="G26" s="131" t="s">
        <v>169</v>
      </c>
      <c r="H26" s="132"/>
      <c r="I26" s="132"/>
      <c r="J26" s="132"/>
    </row>
    <row r="27" spans="1:21" s="10" customFormat="1" ht="67.5" customHeight="1" x14ac:dyDescent="0.25">
      <c r="A27" s="64"/>
      <c r="B27" s="117" t="s">
        <v>142</v>
      </c>
      <c r="C27" s="36" t="s">
        <v>70</v>
      </c>
      <c r="D27" s="117" t="s">
        <v>5</v>
      </c>
      <c r="E27" s="117" t="s">
        <v>167</v>
      </c>
      <c r="F27" s="132"/>
      <c r="G27" s="117" t="s">
        <v>6</v>
      </c>
      <c r="H27" s="117" t="s">
        <v>7</v>
      </c>
      <c r="I27" s="117" t="s">
        <v>8</v>
      </c>
      <c r="J27" s="117" t="s">
        <v>9</v>
      </c>
    </row>
    <row r="28" spans="1:21" s="40" customFormat="1" ht="21.75" customHeight="1" x14ac:dyDescent="0.25">
      <c r="A28" s="37" t="s">
        <v>10</v>
      </c>
      <c r="B28" s="117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115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456419.1</v>
      </c>
      <c r="G29" s="84">
        <f t="shared" si="0"/>
        <v>81764.399999999994</v>
      </c>
      <c r="H29" s="84">
        <f t="shared" si="0"/>
        <v>193704</v>
      </c>
      <c r="I29" s="84">
        <f t="shared" si="0"/>
        <v>309102.39999999997</v>
      </c>
      <c r="J29" s="84">
        <f t="shared" si="0"/>
        <v>456419.1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408235</v>
      </c>
      <c r="G30" s="84">
        <f t="shared" si="1"/>
        <v>70599.199999999997</v>
      </c>
      <c r="H30" s="84">
        <f t="shared" si="1"/>
        <v>170738</v>
      </c>
      <c r="I30" s="84">
        <f t="shared" si="1"/>
        <v>274716.7</v>
      </c>
      <c r="J30" s="84">
        <f t="shared" si="1"/>
        <v>408235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408235</v>
      </c>
      <c r="G31" s="84">
        <f>G32+G33+G34+G35+G36+G37+G38</f>
        <v>70599.199999999997</v>
      </c>
      <c r="H31" s="84">
        <f t="shared" si="2"/>
        <v>170738</v>
      </c>
      <c r="I31" s="84">
        <f t="shared" si="2"/>
        <v>274716.7</v>
      </c>
      <c r="J31" s="84">
        <f t="shared" si="2"/>
        <v>408235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386101.6</v>
      </c>
      <c r="G32" s="49">
        <v>64350.3</v>
      </c>
      <c r="H32" s="49">
        <v>160875.70000000001</v>
      </c>
      <c r="I32" s="49">
        <v>257401.1</v>
      </c>
      <c r="J32" s="49">
        <f>+F32</f>
        <v>386101.6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>
        <v>14453.5</v>
      </c>
      <c r="G33" s="49">
        <v>2408.9</v>
      </c>
      <c r="H33" s="49">
        <v>6022.3</v>
      </c>
      <c r="I33" s="49">
        <v>9635.7000000000007</v>
      </c>
      <c r="J33" s="49">
        <f>+F33</f>
        <v>14453.5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>
        <v>7679.9</v>
      </c>
      <c r="G34" s="49">
        <v>3840</v>
      </c>
      <c r="H34" s="49">
        <v>3840</v>
      </c>
      <c r="I34" s="49">
        <v>7679.9</v>
      </c>
      <c r="J34" s="49">
        <f>+F34</f>
        <v>7679.9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44314.3</v>
      </c>
      <c r="G39" s="84">
        <f t="shared" si="3"/>
        <v>10377.4</v>
      </c>
      <c r="H39" s="84">
        <f t="shared" si="3"/>
        <v>21202.000000000004</v>
      </c>
      <c r="I39" s="84">
        <f t="shared" si="3"/>
        <v>31657.1</v>
      </c>
      <c r="J39" s="84">
        <f t="shared" si="3"/>
        <v>44314.3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42410.400000000001</v>
      </c>
      <c r="G40" s="84">
        <f t="shared" si="4"/>
        <v>10027.4</v>
      </c>
      <c r="H40" s="84">
        <f t="shared" si="4"/>
        <v>20337.500000000004</v>
      </c>
      <c r="I40" s="84">
        <f t="shared" si="4"/>
        <v>30355.1</v>
      </c>
      <c r="J40" s="84">
        <f t="shared" si="4"/>
        <v>42410.400000000001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49"/>
      <c r="E42" s="51"/>
      <c r="F42" s="49">
        <v>6855.6</v>
      </c>
      <c r="G42" s="51">
        <v>2883.9</v>
      </c>
      <c r="H42" s="51">
        <v>4305.3</v>
      </c>
      <c r="I42" s="51">
        <v>5434.2</v>
      </c>
      <c r="J42" s="51">
        <f>+F42</f>
        <v>6855.6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49"/>
      <c r="E43" s="51"/>
      <c r="F43" s="49">
        <v>651.20000000000005</v>
      </c>
      <c r="G43" s="51">
        <v>162.80000000000001</v>
      </c>
      <c r="H43" s="51">
        <v>325.60000000000002</v>
      </c>
      <c r="I43" s="51">
        <v>488.4</v>
      </c>
      <c r="J43" s="51">
        <f>+F43</f>
        <v>651.20000000000005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34903.599999999999</v>
      </c>
      <c r="G44" s="49">
        <v>6980.7</v>
      </c>
      <c r="H44" s="49">
        <v>15706.600000000002</v>
      </c>
      <c r="I44" s="49">
        <v>24432.5</v>
      </c>
      <c r="J44" s="49">
        <f>+F44</f>
        <v>34903.599999999999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49">
        <f t="shared" ref="F45" si="5">+D45+E45</f>
        <v>0</v>
      </c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6">E49+E50+E51</f>
        <v>0</v>
      </c>
      <c r="F48" s="84">
        <f>F49+F50+F51</f>
        <v>0</v>
      </c>
      <c r="G48" s="84">
        <f t="shared" si="6"/>
        <v>0</v>
      </c>
      <c r="H48" s="84">
        <f t="shared" si="6"/>
        <v>0</v>
      </c>
      <c r="I48" s="84">
        <f t="shared" si="6"/>
        <v>0</v>
      </c>
      <c r="J48" s="84">
        <f t="shared" si="6"/>
        <v>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/>
      <c r="G49" s="49"/>
      <c r="H49" s="49"/>
      <c r="I49" s="49"/>
      <c r="J49" s="49">
        <f>+F49</f>
        <v>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49">
        <f t="shared" ref="F50:F51" si="7">+D50+E50</f>
        <v>0</v>
      </c>
      <c r="G50" s="51"/>
      <c r="H50" s="51"/>
      <c r="I50" s="51"/>
      <c r="J50" s="51">
        <f t="shared" ref="J50:J51" si="8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49">
        <f t="shared" si="7"/>
        <v>0</v>
      </c>
      <c r="G51" s="51"/>
      <c r="H51" s="51"/>
      <c r="I51" s="51"/>
      <c r="J51" s="51">
        <f t="shared" si="8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9">E53+E54+E55+E56+E57+E58+E59+E60</f>
        <v>0</v>
      </c>
      <c r="F52" s="84">
        <f>F53+F54+F55+F56+F57+F58+F59+F60</f>
        <v>1750</v>
      </c>
      <c r="G52" s="84">
        <f t="shared" si="9"/>
        <v>350</v>
      </c>
      <c r="H52" s="84">
        <f t="shared" si="9"/>
        <v>787.5</v>
      </c>
      <c r="I52" s="84">
        <f t="shared" si="9"/>
        <v>1225</v>
      </c>
      <c r="J52" s="84">
        <f t="shared" si="9"/>
        <v>1750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49"/>
      <c r="E53" s="51"/>
      <c r="F53" s="49">
        <v>1750</v>
      </c>
      <c r="G53" s="51">
        <v>350</v>
      </c>
      <c r="H53" s="51">
        <v>787.5</v>
      </c>
      <c r="I53" s="51">
        <v>1225</v>
      </c>
      <c r="J53" s="49">
        <f>+F53</f>
        <v>1750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49">
        <f t="shared" ref="F54:F60" si="10">+D54+E54</f>
        <v>0</v>
      </c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49">
        <f t="shared" si="10"/>
        <v>0</v>
      </c>
      <c r="G55" s="51"/>
      <c r="H55" s="51"/>
      <c r="I55" s="51"/>
      <c r="J55" s="51">
        <f t="shared" ref="J55:J60" si="11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49">
        <f t="shared" si="10"/>
        <v>0</v>
      </c>
      <c r="G56" s="51"/>
      <c r="H56" s="51"/>
      <c r="I56" s="51"/>
      <c r="J56" s="51">
        <f t="shared" si="11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>
        <f t="shared" si="10"/>
        <v>0</v>
      </c>
      <c r="G57" s="51"/>
      <c r="H57" s="51"/>
      <c r="I57" s="51"/>
      <c r="J57" s="51">
        <f t="shared" si="11"/>
        <v>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49">
        <f t="shared" si="10"/>
        <v>0</v>
      </c>
      <c r="G58" s="51"/>
      <c r="H58" s="51"/>
      <c r="I58" s="51"/>
      <c r="J58" s="51">
        <f t="shared" si="11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49">
        <f t="shared" si="10"/>
        <v>0</v>
      </c>
      <c r="G59" s="51"/>
      <c r="H59" s="51"/>
      <c r="I59" s="51"/>
      <c r="J59" s="51">
        <f t="shared" si="11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49">
        <f t="shared" si="10"/>
        <v>0</v>
      </c>
      <c r="G60" s="51"/>
      <c r="H60" s="51"/>
      <c r="I60" s="49"/>
      <c r="J60" s="51">
        <f t="shared" si="11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2">E62</f>
        <v>0</v>
      </c>
      <c r="F61" s="84">
        <f t="shared" si="12"/>
        <v>153.9</v>
      </c>
      <c r="G61" s="84">
        <f t="shared" si="12"/>
        <v>0</v>
      </c>
      <c r="H61" s="84">
        <f t="shared" si="12"/>
        <v>77</v>
      </c>
      <c r="I61" s="84">
        <f t="shared" si="12"/>
        <v>77</v>
      </c>
      <c r="J61" s="84">
        <f t="shared" si="12"/>
        <v>153.9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49"/>
      <c r="E62" s="51"/>
      <c r="F62" s="49">
        <v>153.9</v>
      </c>
      <c r="G62" s="51">
        <v>0</v>
      </c>
      <c r="H62" s="51">
        <v>77</v>
      </c>
      <c r="I62" s="51">
        <v>77</v>
      </c>
      <c r="J62" s="51">
        <f>+F62</f>
        <v>153.9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3">E64+E65</f>
        <v>0</v>
      </c>
      <c r="F63" s="84">
        <f>F64+F65</f>
        <v>0</v>
      </c>
      <c r="G63" s="84">
        <f t="shared" si="13"/>
        <v>0</v>
      </c>
      <c r="H63" s="84">
        <f t="shared" si="13"/>
        <v>0</v>
      </c>
      <c r="I63" s="84">
        <f t="shared" si="13"/>
        <v>0</v>
      </c>
      <c r="J63" s="84">
        <f t="shared" si="13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49">
        <f t="shared" ref="F64:F65" si="14">+D64+E64</f>
        <v>0</v>
      </c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49">
        <f t="shared" si="14"/>
        <v>0</v>
      </c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5">E67+E68+E69+E70+E71+E72+E73+E74</f>
        <v>0</v>
      </c>
      <c r="F66" s="84">
        <f t="shared" si="15"/>
        <v>0</v>
      </c>
      <c r="G66" s="84">
        <f t="shared" si="15"/>
        <v>0</v>
      </c>
      <c r="H66" s="84">
        <f t="shared" si="15"/>
        <v>0</v>
      </c>
      <c r="I66" s="84">
        <f t="shared" si="15"/>
        <v>0</v>
      </c>
      <c r="J66" s="84">
        <f t="shared" si="15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49">
        <f t="shared" ref="F67:F74" si="16">+D67+E67</f>
        <v>0</v>
      </c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49">
        <f t="shared" si="16"/>
        <v>0</v>
      </c>
      <c r="G68" s="51"/>
      <c r="H68" s="51"/>
      <c r="I68" s="51"/>
      <c r="J68" s="51">
        <f t="shared" ref="J68:J74" si="17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49">
        <f t="shared" si="16"/>
        <v>0</v>
      </c>
      <c r="G69" s="51"/>
      <c r="H69" s="51"/>
      <c r="I69" s="51"/>
      <c r="J69" s="51">
        <f t="shared" si="17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49">
        <f t="shared" si="16"/>
        <v>0</v>
      </c>
      <c r="G70" s="51"/>
      <c r="H70" s="51"/>
      <c r="I70" s="51"/>
      <c r="J70" s="51">
        <f t="shared" si="17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49">
        <f t="shared" si="16"/>
        <v>0</v>
      </c>
      <c r="G71" s="51"/>
      <c r="H71" s="51"/>
      <c r="I71" s="51"/>
      <c r="J71" s="51">
        <f t="shared" si="17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49">
        <f t="shared" si="16"/>
        <v>0</v>
      </c>
      <c r="G72" s="51"/>
      <c r="H72" s="51"/>
      <c r="I72" s="51"/>
      <c r="J72" s="51">
        <f t="shared" si="17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49">
        <f t="shared" si="16"/>
        <v>0</v>
      </c>
      <c r="G73" s="51"/>
      <c r="H73" s="51"/>
      <c r="I73" s="51"/>
      <c r="J73" s="51">
        <f t="shared" si="17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49">
        <f t="shared" si="16"/>
        <v>0</v>
      </c>
      <c r="G74" s="51"/>
      <c r="H74" s="51"/>
      <c r="I74" s="51"/>
      <c r="J74" s="51">
        <f t="shared" si="17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8">E76+E77+E78+E79+E80+E81+E82+E83</f>
        <v>0</v>
      </c>
      <c r="F75" s="43">
        <f t="shared" si="18"/>
        <v>0</v>
      </c>
      <c r="G75" s="43">
        <f t="shared" si="18"/>
        <v>0</v>
      </c>
      <c r="H75" s="43">
        <f t="shared" si="18"/>
        <v>0</v>
      </c>
      <c r="I75" s="43">
        <f t="shared" si="18"/>
        <v>0</v>
      </c>
      <c r="J75" s="43">
        <f t="shared" si="18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9">E85+E86+E87+E88</f>
        <v>0</v>
      </c>
      <c r="F84" s="43">
        <f t="shared" si="19"/>
        <v>0</v>
      </c>
      <c r="G84" s="43">
        <f t="shared" si="19"/>
        <v>0</v>
      </c>
      <c r="H84" s="43">
        <f t="shared" si="19"/>
        <v>0</v>
      </c>
      <c r="I84" s="43">
        <f t="shared" si="19"/>
        <v>0</v>
      </c>
      <c r="J84" s="43">
        <f t="shared" si="19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20">E90+E93+E96+E105</f>
        <v>0</v>
      </c>
      <c r="F89" s="43">
        <f t="shared" si="20"/>
        <v>0</v>
      </c>
      <c r="G89" s="43">
        <f t="shared" si="20"/>
        <v>0</v>
      </c>
      <c r="H89" s="43">
        <f t="shared" si="20"/>
        <v>0</v>
      </c>
      <c r="I89" s="43">
        <f t="shared" si="20"/>
        <v>0</v>
      </c>
      <c r="J89" s="43">
        <f t="shared" si="20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21">E91+E92</f>
        <v>0</v>
      </c>
      <c r="F90" s="43">
        <f t="shared" si="21"/>
        <v>0</v>
      </c>
      <c r="G90" s="43">
        <f t="shared" si="21"/>
        <v>0</v>
      </c>
      <c r="H90" s="43">
        <f t="shared" si="21"/>
        <v>0</v>
      </c>
      <c r="I90" s="43">
        <f t="shared" si="21"/>
        <v>0</v>
      </c>
      <c r="J90" s="43">
        <f t="shared" si="21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22">E94+E95</f>
        <v>0</v>
      </c>
      <c r="F93" s="43">
        <f t="shared" si="22"/>
        <v>0</v>
      </c>
      <c r="G93" s="43">
        <f t="shared" si="22"/>
        <v>0</v>
      </c>
      <c r="H93" s="43">
        <f t="shared" si="22"/>
        <v>0</v>
      </c>
      <c r="I93" s="43">
        <f t="shared" si="22"/>
        <v>0</v>
      </c>
      <c r="J93" s="43">
        <f t="shared" si="22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23">E97+E98+E99+E100+E101+E102+E103+E104</f>
        <v>0</v>
      </c>
      <c r="F96" s="43">
        <f t="shared" si="23"/>
        <v>0</v>
      </c>
      <c r="G96" s="43">
        <f t="shared" si="23"/>
        <v>0</v>
      </c>
      <c r="H96" s="43">
        <f t="shared" si="23"/>
        <v>0</v>
      </c>
      <c r="I96" s="43">
        <f t="shared" si="23"/>
        <v>0</v>
      </c>
      <c r="J96" s="43">
        <f t="shared" si="23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4">E106+E107+E108+E109+E110+E111</f>
        <v>0</v>
      </c>
      <c r="F105" s="43">
        <f t="shared" si="24"/>
        <v>0</v>
      </c>
      <c r="G105" s="43">
        <f t="shared" si="24"/>
        <v>0</v>
      </c>
      <c r="H105" s="43">
        <f t="shared" si="24"/>
        <v>0</v>
      </c>
      <c r="I105" s="43">
        <f t="shared" si="24"/>
        <v>0</v>
      </c>
      <c r="J105" s="43">
        <f t="shared" si="24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5">E113+E116</f>
        <v>0</v>
      </c>
      <c r="F112" s="84">
        <f t="shared" si="25"/>
        <v>3360</v>
      </c>
      <c r="G112" s="84">
        <f t="shared" si="25"/>
        <v>672</v>
      </c>
      <c r="H112" s="84">
        <f t="shared" si="25"/>
        <v>1512</v>
      </c>
      <c r="I112" s="84">
        <f t="shared" si="25"/>
        <v>2352</v>
      </c>
      <c r="J112" s="84">
        <f t="shared" si="25"/>
        <v>3360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6">E114+E115</f>
        <v>0</v>
      </c>
      <c r="F113" s="84">
        <f t="shared" si="26"/>
        <v>0</v>
      </c>
      <c r="G113" s="84">
        <f t="shared" si="26"/>
        <v>0</v>
      </c>
      <c r="H113" s="84">
        <f t="shared" si="26"/>
        <v>0</v>
      </c>
      <c r="I113" s="84">
        <f t="shared" si="26"/>
        <v>0</v>
      </c>
      <c r="J113" s="84">
        <f t="shared" si="26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7">E117+E118+E119+E120+E121+E122+E123+E124+E125</f>
        <v>0</v>
      </c>
      <c r="F116" s="84">
        <f t="shared" si="27"/>
        <v>3360</v>
      </c>
      <c r="G116" s="84">
        <f t="shared" si="27"/>
        <v>672</v>
      </c>
      <c r="H116" s="84">
        <f t="shared" si="27"/>
        <v>1512</v>
      </c>
      <c r="I116" s="84">
        <f t="shared" si="27"/>
        <v>2352</v>
      </c>
      <c r="J116" s="84">
        <f t="shared" si="27"/>
        <v>3360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49">
        <v>3360</v>
      </c>
      <c r="G125" s="51">
        <v>672</v>
      </c>
      <c r="H125" s="51">
        <v>1512</v>
      </c>
      <c r="I125" s="51">
        <v>2352</v>
      </c>
      <c r="J125" s="51">
        <f>+F125</f>
        <v>3360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8">E127+E130+E135+E137+E140+E142+E144</f>
        <v>0</v>
      </c>
      <c r="F126" s="84">
        <f t="shared" si="28"/>
        <v>509.8</v>
      </c>
      <c r="G126" s="84">
        <f t="shared" si="28"/>
        <v>115.8</v>
      </c>
      <c r="H126" s="84">
        <f t="shared" si="28"/>
        <v>252</v>
      </c>
      <c r="I126" s="84">
        <f t="shared" si="28"/>
        <v>376.6</v>
      </c>
      <c r="J126" s="84">
        <f t="shared" si="28"/>
        <v>509.8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9">E128+E129</f>
        <v>0</v>
      </c>
      <c r="F127" s="84">
        <f t="shared" si="29"/>
        <v>0</v>
      </c>
      <c r="G127" s="84">
        <f t="shared" si="29"/>
        <v>0</v>
      </c>
      <c r="H127" s="84">
        <f t="shared" si="29"/>
        <v>0</v>
      </c>
      <c r="I127" s="84">
        <f t="shared" si="29"/>
        <v>0</v>
      </c>
      <c r="J127" s="84">
        <f t="shared" si="29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30">E131+E132+E133+E134</f>
        <v>0</v>
      </c>
      <c r="F130" s="84">
        <f t="shared" si="30"/>
        <v>509.8</v>
      </c>
      <c r="G130" s="84">
        <f t="shared" si="30"/>
        <v>115.8</v>
      </c>
      <c r="H130" s="84">
        <f t="shared" si="30"/>
        <v>252</v>
      </c>
      <c r="I130" s="84">
        <f t="shared" si="30"/>
        <v>376.6</v>
      </c>
      <c r="J130" s="84">
        <f t="shared" si="30"/>
        <v>509.8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49"/>
      <c r="E133" s="51"/>
      <c r="F133" s="49">
        <v>509.8</v>
      </c>
      <c r="G133" s="51">
        <v>115.8</v>
      </c>
      <c r="H133" s="51">
        <v>252</v>
      </c>
      <c r="I133" s="51">
        <v>376.6</v>
      </c>
      <c r="J133" s="51">
        <f>+F133</f>
        <v>509.8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31">E136</f>
        <v>0</v>
      </c>
      <c r="F135" s="43">
        <f t="shared" si="31"/>
        <v>0</v>
      </c>
      <c r="G135" s="43">
        <f t="shared" si="31"/>
        <v>0</v>
      </c>
      <c r="H135" s="43">
        <f t="shared" si="31"/>
        <v>0</v>
      </c>
      <c r="I135" s="43">
        <f t="shared" si="31"/>
        <v>0</v>
      </c>
      <c r="J135" s="43">
        <f t="shared" si="31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32">E138+E139</f>
        <v>0</v>
      </c>
      <c r="F137" s="43">
        <f t="shared" si="32"/>
        <v>0</v>
      </c>
      <c r="G137" s="43">
        <f t="shared" si="32"/>
        <v>0</v>
      </c>
      <c r="H137" s="43">
        <f t="shared" si="32"/>
        <v>0</v>
      </c>
      <c r="I137" s="43">
        <f t="shared" si="32"/>
        <v>0</v>
      </c>
      <c r="J137" s="43">
        <f t="shared" si="32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33">E141</f>
        <v>0</v>
      </c>
      <c r="F140" s="43">
        <f t="shared" si="33"/>
        <v>0</v>
      </c>
      <c r="G140" s="43">
        <f t="shared" si="33"/>
        <v>0</v>
      </c>
      <c r="H140" s="43">
        <f t="shared" si="33"/>
        <v>0</v>
      </c>
      <c r="I140" s="43">
        <f t="shared" si="33"/>
        <v>0</v>
      </c>
      <c r="J140" s="43">
        <f t="shared" si="33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4">E143</f>
        <v>0</v>
      </c>
      <c r="F142" s="84">
        <f t="shared" si="34"/>
        <v>0</v>
      </c>
      <c r="G142" s="84">
        <f t="shared" si="34"/>
        <v>0</v>
      </c>
      <c r="H142" s="84">
        <f t="shared" si="34"/>
        <v>0</v>
      </c>
      <c r="I142" s="84">
        <f t="shared" si="34"/>
        <v>0</v>
      </c>
      <c r="J142" s="84">
        <f t="shared" si="34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5">E145</f>
        <v>0</v>
      </c>
      <c r="F144" s="84">
        <f t="shared" si="35"/>
        <v>0</v>
      </c>
      <c r="G144" s="84">
        <f t="shared" si="35"/>
        <v>0</v>
      </c>
      <c r="H144" s="84">
        <f t="shared" si="35"/>
        <v>0</v>
      </c>
      <c r="I144" s="84">
        <f t="shared" si="35"/>
        <v>0</v>
      </c>
      <c r="J144" s="84">
        <f t="shared" si="35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6">E147+E158+E163+E165</f>
        <v>0</v>
      </c>
      <c r="F146" s="86">
        <f t="shared" si="36"/>
        <v>0</v>
      </c>
      <c r="G146" s="86">
        <f t="shared" si="36"/>
        <v>0</v>
      </c>
      <c r="H146" s="86">
        <f t="shared" si="36"/>
        <v>0</v>
      </c>
      <c r="I146" s="86">
        <f t="shared" si="36"/>
        <v>0</v>
      </c>
      <c r="J146" s="86">
        <f t="shared" si="36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7">E148+E149+E150+E151+E152+E153+E154+E155+E156+E157</f>
        <v>0</v>
      </c>
      <c r="F147" s="86">
        <f t="shared" si="37"/>
        <v>0</v>
      </c>
      <c r="G147" s="86">
        <f t="shared" si="37"/>
        <v>0</v>
      </c>
      <c r="H147" s="86">
        <f t="shared" si="37"/>
        <v>0</v>
      </c>
      <c r="I147" s="86">
        <f t="shared" si="37"/>
        <v>0</v>
      </c>
      <c r="J147" s="86">
        <f t="shared" si="37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8">E159+E160+E161+E162</f>
        <v>0</v>
      </c>
      <c r="F158" s="43">
        <f t="shared" si="38"/>
        <v>0</v>
      </c>
      <c r="G158" s="43">
        <f t="shared" si="38"/>
        <v>0</v>
      </c>
      <c r="H158" s="43">
        <f t="shared" si="38"/>
        <v>0</v>
      </c>
      <c r="I158" s="43">
        <f t="shared" si="38"/>
        <v>0</v>
      </c>
      <c r="J158" s="43">
        <f t="shared" si="38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9">E164</f>
        <v>0</v>
      </c>
      <c r="F163" s="43">
        <f t="shared" si="39"/>
        <v>0</v>
      </c>
      <c r="G163" s="43">
        <f t="shared" si="39"/>
        <v>0</v>
      </c>
      <c r="H163" s="43">
        <f t="shared" si="39"/>
        <v>0</v>
      </c>
      <c r="I163" s="43">
        <f t="shared" si="39"/>
        <v>0</v>
      </c>
      <c r="J163" s="43">
        <f t="shared" si="39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40">E166+E167+E168+E169</f>
        <v>0</v>
      </c>
      <c r="F165" s="43">
        <f t="shared" si="40"/>
        <v>0</v>
      </c>
      <c r="G165" s="43">
        <f t="shared" si="40"/>
        <v>0</v>
      </c>
      <c r="H165" s="43">
        <f t="shared" si="40"/>
        <v>0</v>
      </c>
      <c r="I165" s="43">
        <f t="shared" si="40"/>
        <v>0</v>
      </c>
      <c r="J165" s="43">
        <f t="shared" si="40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41">D146+D29</f>
        <v>0</v>
      </c>
      <c r="E170" s="84">
        <f t="shared" si="41"/>
        <v>0</v>
      </c>
      <c r="F170" s="84">
        <f t="shared" si="41"/>
        <v>456419.1</v>
      </c>
      <c r="G170" s="84">
        <f t="shared" si="41"/>
        <v>81764.399999999994</v>
      </c>
      <c r="H170" s="84">
        <f t="shared" si="41"/>
        <v>193704</v>
      </c>
      <c r="I170" s="84">
        <f t="shared" si="41"/>
        <v>309102.39999999997</v>
      </c>
      <c r="J170" s="84">
        <f t="shared" si="41"/>
        <v>456419.1</v>
      </c>
      <c r="K170" s="50"/>
    </row>
    <row r="171" spans="1:11" ht="18" customHeight="1" x14ac:dyDescent="0.25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</row>
    <row r="172" spans="1:11" ht="13.5" customHeight="1" x14ac:dyDescent="0.25">
      <c r="A172" s="134" t="s">
        <v>329</v>
      </c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4.25" x14ac:dyDescent="0.25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</row>
    <row r="174" spans="1:11" ht="24.75" customHeight="1" x14ac:dyDescent="0.3">
      <c r="A174" s="120" t="s">
        <v>325</v>
      </c>
      <c r="B174" s="120"/>
      <c r="C174" s="118"/>
      <c r="D174" s="118"/>
      <c r="E174" s="118"/>
      <c r="F174" s="119" t="s">
        <v>334</v>
      </c>
      <c r="G174" s="119"/>
      <c r="H174" s="119"/>
      <c r="I174" s="74"/>
      <c r="J174" s="74"/>
    </row>
    <row r="175" spans="1:11" ht="16.5" x14ac:dyDescent="0.25">
      <c r="A175" s="91" t="s">
        <v>147</v>
      </c>
      <c r="B175" s="88"/>
      <c r="C175" s="122" t="s">
        <v>67</v>
      </c>
      <c r="D175" s="122"/>
      <c r="E175" s="122"/>
      <c r="F175" s="121" t="s">
        <v>68</v>
      </c>
      <c r="G175" s="121"/>
      <c r="H175" s="121"/>
      <c r="J175" s="88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89"/>
      <c r="J176" s="89"/>
    </row>
    <row r="177" spans="1:10" ht="29.25" customHeight="1" x14ac:dyDescent="0.3">
      <c r="A177" s="120" t="s">
        <v>324</v>
      </c>
      <c r="B177" s="120"/>
      <c r="C177" s="118"/>
      <c r="D177" s="118"/>
      <c r="E177" s="118"/>
      <c r="F177" s="119" t="s">
        <v>335</v>
      </c>
      <c r="G177" s="119"/>
      <c r="H177" s="119"/>
      <c r="I177" s="74"/>
      <c r="J177" s="74"/>
    </row>
    <row r="178" spans="1:10" ht="16.5" x14ac:dyDescent="0.25">
      <c r="A178" s="91" t="s">
        <v>148</v>
      </c>
      <c r="B178" s="90"/>
      <c r="C178" s="122" t="s">
        <v>67</v>
      </c>
      <c r="D178" s="122"/>
      <c r="E178" s="122"/>
      <c r="F178" s="121" t="s">
        <v>68</v>
      </c>
      <c r="G178" s="121"/>
      <c r="H178" s="121"/>
      <c r="J178" s="88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A177:B177"/>
    <mergeCell ref="C177:E177"/>
    <mergeCell ref="F177:H177"/>
    <mergeCell ref="C178:E178"/>
    <mergeCell ref="F178:H178"/>
    <mergeCell ref="C175:E175"/>
    <mergeCell ref="F175:H175"/>
    <mergeCell ref="A24:C24"/>
    <mergeCell ref="G24:J24"/>
    <mergeCell ref="D26:E26"/>
    <mergeCell ref="F26:F27"/>
    <mergeCell ref="G26:J26"/>
    <mergeCell ref="A171:J171"/>
    <mergeCell ref="A172:J172"/>
    <mergeCell ref="A173:J173"/>
    <mergeCell ref="A174:B174"/>
    <mergeCell ref="C174:E174"/>
    <mergeCell ref="F174:H174"/>
    <mergeCell ref="A23:B23"/>
    <mergeCell ref="A14:J14"/>
    <mergeCell ref="A16:D16"/>
    <mergeCell ref="G16:J16"/>
    <mergeCell ref="A17:D17"/>
    <mergeCell ref="A18:B18"/>
    <mergeCell ref="G18:J18"/>
    <mergeCell ref="G19:J19"/>
    <mergeCell ref="A20:C20"/>
    <mergeCell ref="A21:B21"/>
    <mergeCell ref="A22:C22"/>
    <mergeCell ref="G22:J22"/>
    <mergeCell ref="A13:J13"/>
    <mergeCell ref="H1:J1"/>
    <mergeCell ref="H2:J2"/>
    <mergeCell ref="H3:J3"/>
    <mergeCell ref="A4:J4"/>
    <mergeCell ref="A6:J6"/>
    <mergeCell ref="A7:J7"/>
    <mergeCell ref="A9:J9"/>
    <mergeCell ref="A10:J10"/>
    <mergeCell ref="A11:J11"/>
    <mergeCell ref="A12:J12"/>
  </mergeCells>
  <pageMargins left="0.7" right="0.7" top="0.75" bottom="0.75" header="0.3" footer="0.3"/>
  <pageSetup paperSize="9" scale="59" orientation="landscape" r:id="rId1"/>
  <rowBreaks count="1" manualBreakCount="1">
    <brk id="28" max="16383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Հակակորուպցիոն 07.01</vt:lpstr>
      <vt:lpstr>ՀԱԿԱԿՈՌՈՒՊՑԻՈՆ 28.02</vt:lpstr>
      <vt:lpstr>ՀԱԿԱԿՈՌՈՒՊՑԻՈՆ 21.03</vt:lpstr>
      <vt:lpstr>ՀԱԿԱԿՈՌՈՒՊՑԻՈՆ 02.05</vt:lpstr>
      <vt:lpstr>ՀԱԿԱԿՈՌՈՒՊՑԻՈՆ 26.05</vt:lpstr>
      <vt:lpstr>04.01</vt:lpstr>
      <vt:lpstr>'04.01'!Print_Area</vt:lpstr>
      <vt:lpstr>'Հակակորուպցիոն 07.01'!Print_Area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2024-01-08T08:08:41Z</dcterms:modified>
</cp:coreProperties>
</file>